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polymtlca-my.sharepoint.com/personal/louisa_ospital_etud_polymtl_ca/Documents/PFN/"/>
    </mc:Choice>
  </mc:AlternateContent>
  <xr:revisionPtr revIDLastSave="0" documentId="8_{C8E2FE53-1879-4F75-8554-CC70961B7A25}" xr6:coauthVersionLast="47" xr6:coauthVersionMax="47" xr10:uidLastSave="{00000000-0000-0000-0000-000000000000}"/>
  <bookViews>
    <workbookView xWindow="-110" yWindow="-110" windowWidth="19420" windowHeight="10300" tabRatio="840" firstSheet="4" activeTab="4" xr2:uid="{F86C32AF-5BDB-449B-B027-B87ADF170C6A}"/>
  </bookViews>
  <sheets>
    <sheet name="Introduction" sheetId="1" r:id="rId1"/>
    <sheet name="TireMP_Leakage" sheetId="18" r:id="rId2"/>
    <sheet name="Loss Rates_generic" sheetId="13" r:id="rId3"/>
    <sheet name="Loss Rates_parametrized" sheetId="15" r:id="rId4"/>
    <sheet name="Release Rates &amp; Leakage" sheetId="16" r:id="rId5"/>
    <sheet name="Parameter_description" sheetId="12" r:id="rId6"/>
    <sheet name="Vehicle_categories" sheetId="4" r:id="rId7"/>
    <sheet name="References" sheetId="3" r:id="rId8"/>
  </sheets>
  <externalReferences>
    <externalReference r:id="rId9"/>
    <externalReference r:id="rId10"/>
    <externalReference r:id="rId11"/>
    <externalReference r:id="rId12"/>
    <externalReference r:id="rId13"/>
  </externalReferences>
  <definedNames>
    <definedName name="CCountry">[1]Polymer_Input!$B$6</definedName>
    <definedName name="city_baseline" localSheetId="4">#REF!</definedName>
    <definedName name="city_baseline">#REF!</definedName>
    <definedName name="Country" localSheetId="4">#REF!</definedName>
    <definedName name="Country">#REF!</definedName>
    <definedName name="flexrigid">'[2]Macro (Packaging)'!$B$18:$G$154</definedName>
    <definedName name="iso_3">[3]Polymer_Input!$C$6</definedName>
    <definedName name="plasteax">'[4]Backend PLASTEAX '!$A$1:$P$56</definedName>
    <definedName name="Profile">'[5]Insert information HERE'!$C$12</definedName>
    <definedName name="RR_freshwater">TireMP_Leakage!#REF!</definedName>
    <definedName name="RR_land">TireMP_Leakage!#REF!</definedName>
    <definedName name="RR_ocean">TireMP_Leakage!#REF!</definedName>
    <definedName name="tablePLP" localSheetId="4">#REF!</definedName>
    <definedName name="tablePLP">#REF!</definedName>
    <definedName name="Year">'[5]Insert information HERE'!$C$11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1" i="18" l="1"/>
  <c r="R41" i="18"/>
  <c r="S41" i="18"/>
  <c r="T41" i="18"/>
  <c r="U41" i="18"/>
  <c r="V41" i="18"/>
  <c r="P41" i="18"/>
  <c r="Q29" i="18"/>
  <c r="R29" i="18"/>
  <c r="S29" i="18"/>
  <c r="T29" i="18"/>
  <c r="U29" i="18"/>
  <c r="P29" i="18"/>
  <c r="E27" i="15"/>
  <c r="H65" i="18"/>
  <c r="G65" i="18"/>
  <c r="F65" i="18"/>
  <c r="E65" i="18"/>
  <c r="D65" i="18"/>
  <c r="C65" i="18"/>
  <c r="E15" i="18" l="1"/>
  <c r="D29" i="18" s="1"/>
  <c r="E16" i="18"/>
  <c r="E29" i="18" s="1"/>
  <c r="E17" i="18"/>
  <c r="F29" i="18" s="1"/>
  <c r="E18" i="18"/>
  <c r="G29" i="18" s="1"/>
  <c r="E19" i="18"/>
  <c r="H29" i="18" s="1"/>
  <c r="E14" i="18"/>
  <c r="C29" i="18" s="1"/>
  <c r="E26" i="15"/>
  <c r="E25" i="15"/>
  <c r="C12" i="13" l="1"/>
  <c r="D65" i="16"/>
  <c r="D66" i="16" s="1"/>
  <c r="D69" i="16"/>
  <c r="D70" i="16" s="1"/>
  <c r="G102" i="16"/>
  <c r="H102" i="16" s="1"/>
  <c r="P102" i="16"/>
  <c r="Q102" i="16"/>
  <c r="AB102" i="16"/>
  <c r="G103" i="16"/>
  <c r="H103" i="16" s="1"/>
  <c r="P103" i="16"/>
  <c r="M103" i="16" s="1"/>
  <c r="Q103" i="16" s="1"/>
  <c r="AB103" i="16"/>
  <c r="G104" i="16"/>
  <c r="H104" i="16"/>
  <c r="AC104" i="16" s="1"/>
  <c r="P104" i="16"/>
  <c r="Q104" i="16"/>
  <c r="AB104" i="16"/>
  <c r="G105" i="16"/>
  <c r="H105" i="16" s="1"/>
  <c r="P105" i="16"/>
  <c r="Q105" i="16"/>
  <c r="AB105" i="16"/>
  <c r="G106" i="16"/>
  <c r="H106" i="16" s="1"/>
  <c r="P106" i="16"/>
  <c r="M106" i="16" s="1"/>
  <c r="AB106" i="16"/>
  <c r="G107" i="16"/>
  <c r="H107" i="16" s="1"/>
  <c r="AC107" i="16" s="1"/>
  <c r="P107" i="16"/>
  <c r="Q107" i="16"/>
  <c r="AB107" i="16"/>
  <c r="AC105" i="16" l="1"/>
  <c r="AJ105" i="16"/>
  <c r="AI104" i="16"/>
  <c r="AI107" i="16"/>
  <c r="Y105" i="16"/>
  <c r="Y104" i="16"/>
  <c r="Y107" i="16"/>
  <c r="Z104" i="16"/>
  <c r="AJ104" i="16"/>
  <c r="AA107" i="16"/>
  <c r="AG107" i="16" s="1"/>
  <c r="AA104" i="16"/>
  <c r="AG104" i="16" s="1"/>
  <c r="AA105" i="16"/>
  <c r="AG105" i="16" s="1"/>
  <c r="AJ107" i="16"/>
  <c r="Y106" i="16"/>
  <c r="Z106" i="16"/>
  <c r="AI105" i="16"/>
  <c r="AD107" i="16"/>
  <c r="AD105" i="16"/>
  <c r="AD104" i="16"/>
  <c r="Z107" i="16"/>
  <c r="Z105" i="16"/>
  <c r="AD102" i="16"/>
  <c r="Z102" i="16"/>
  <c r="AJ102" i="16"/>
  <c r="AC102" i="16"/>
  <c r="AI102" i="16" s="1"/>
  <c r="Y102" i="16"/>
  <c r="AC103" i="16"/>
  <c r="AI103" i="16" s="1"/>
  <c r="AD103" i="16"/>
  <c r="Y103" i="16"/>
  <c r="Z103" i="16"/>
  <c r="AJ103" i="16"/>
  <c r="AC106" i="16"/>
  <c r="AI106" i="16" s="1"/>
  <c r="AD106" i="16"/>
  <c r="Q106" i="16"/>
  <c r="AA106" i="16"/>
  <c r="AG106" i="16" s="1"/>
  <c r="AJ106" i="16"/>
  <c r="AA103" i="16"/>
  <c r="AG103" i="16" s="1"/>
  <c r="AA102" i="16"/>
  <c r="AG102" i="16" s="1"/>
  <c r="AF105" i="16" l="1"/>
  <c r="AE107" i="16"/>
  <c r="AF107" i="16"/>
  <c r="AE104" i="16"/>
  <c r="AE105" i="16"/>
  <c r="AF104" i="16"/>
  <c r="AE103" i="16"/>
  <c r="AF106" i="16"/>
  <c r="AE106" i="16"/>
  <c r="AE102" i="16"/>
  <c r="AF103" i="16"/>
  <c r="AF102" i="16"/>
  <c r="AK105" i="16" l="1"/>
  <c r="AK107" i="16"/>
  <c r="AK104" i="16"/>
  <c r="AK103" i="16"/>
  <c r="AK106" i="16"/>
  <c r="AK102" i="16"/>
  <c r="E28" i="15" l="1"/>
  <c r="E29" i="15"/>
  <c r="E30" i="15"/>
  <c r="E31" i="15"/>
  <c r="E32" i="15"/>
  <c r="E35" i="15" l="1"/>
  <c r="H12" i="13"/>
  <c r="H13" i="13"/>
  <c r="G12" i="13"/>
  <c r="G13" i="13"/>
  <c r="F12" i="13"/>
  <c r="F13" i="13"/>
  <c r="E12" i="13"/>
  <c r="E13" i="13"/>
  <c r="E11" i="13"/>
  <c r="F11" i="13"/>
  <c r="G11" i="13"/>
  <c r="H11" i="13"/>
  <c r="D12" i="13"/>
  <c r="D13" i="13"/>
  <c r="D11" i="13"/>
  <c r="C13" i="13"/>
  <c r="C11" i="13"/>
  <c r="E41" i="15" l="1"/>
  <c r="R30" i="18" s="1"/>
  <c r="F41" i="15"/>
  <c r="S30" i="18" s="1"/>
  <c r="G41" i="15"/>
  <c r="T30" i="18" s="1"/>
  <c r="H41" i="15"/>
  <c r="U30" i="18" s="1"/>
  <c r="C41" i="15"/>
  <c r="P30" i="18" s="1"/>
  <c r="D41" i="15"/>
  <c r="Q30" i="18" s="1"/>
  <c r="D28" i="18" l="1"/>
  <c r="D30" i="18" s="1"/>
  <c r="D64" i="18" s="1"/>
  <c r="D66" i="18" s="1"/>
  <c r="H28" i="18"/>
  <c r="H30" i="18" s="1"/>
  <c r="H64" i="18" s="1"/>
  <c r="H66" i="18" s="1"/>
  <c r="F28" i="18"/>
  <c r="F30" i="18" s="1"/>
  <c r="F64" i="18" s="1"/>
  <c r="F66" i="18" s="1"/>
  <c r="C28" i="18"/>
  <c r="C30" i="18" s="1"/>
  <c r="G28" i="18"/>
  <c r="G30" i="18" s="1"/>
  <c r="G64" i="18" s="1"/>
  <c r="G66" i="18" s="1"/>
  <c r="E28" i="18"/>
  <c r="E30" i="18" s="1"/>
  <c r="E64" i="18" s="1"/>
  <c r="E66" i="18" s="1"/>
  <c r="C64" i="18" l="1"/>
  <c r="C66" i="18" s="1"/>
  <c r="C39" i="18"/>
  <c r="I43" i="18" s="1"/>
  <c r="C40" i="18" l="1"/>
  <c r="H43" i="18"/>
  <c r="C43" i="18"/>
  <c r="F43" i="18"/>
  <c r="E43" i="18"/>
  <c r="D43" i="18"/>
  <c r="G4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Louisa Ospital</author>
    <author>Julien Boucher</author>
  </authors>
  <commentList>
    <comment ref="E89" authorId="0" shapeId="0" xr:uid="{BFA162BA-A62E-4F72-8EF1-2E58F4E40A95}">
      <text>
        <r>
          <rPr>
            <b/>
            <sz val="9"/>
            <color indexed="81"/>
            <rFont val="Tahoma"/>
            <family val="2"/>
          </rPr>
          <t>Louisa Ospital:</t>
        </r>
        <r>
          <rPr>
            <sz val="9"/>
            <color indexed="81"/>
            <rFont val="Tahoma"/>
            <family val="2"/>
          </rPr>
          <t xml:space="preserve">
It is considered that a part is mismanaged and the rest of the sewage sludge is incinerated or landfilled and that no microplastics are released to air or soil (there is to date no data for microplastic loss rates after deposition in landfill)</t>
        </r>
      </text>
    </comment>
    <comment ref="E91" authorId="0" shapeId="0" xr:uid="{766A99E3-A858-4A5D-ACF7-D5998DE49F36}">
      <text>
        <r>
          <rPr>
            <b/>
            <sz val="9"/>
            <color indexed="81"/>
            <rFont val="Tahoma"/>
            <family val="2"/>
          </rPr>
          <t>Louisa Ospital:</t>
        </r>
        <r>
          <rPr>
            <sz val="9"/>
            <color indexed="81"/>
            <rFont val="Tahoma"/>
            <family val="2"/>
          </rPr>
          <t xml:space="preserve">
We consider the value of 10.7% which is the fraction of sludge for which the treatment of sludge remains “unknown” (EU 27).</t>
        </r>
      </text>
    </comment>
    <comment ref="R102" authorId="1" shapeId="0" xr:uid="{42604368-9ECE-400F-898E-44333E32637B}">
      <text>
        <r>
          <rPr>
            <b/>
            <sz val="10"/>
            <color rgb="FF000000"/>
            <rFont val="Tahoma"/>
            <family val="2"/>
          </rPr>
          <t>Julien Boucher:</t>
        </r>
        <r>
          <rPr>
            <sz val="10"/>
            <color rgb="FF000000"/>
            <rFont val="Tahoma"/>
            <family val="2"/>
          </rPr>
          <t xml:space="preserve">
</t>
        </r>
        <r>
          <rPr>
            <sz val="10"/>
            <color rgb="FF000000"/>
            <rFont val="Tahoma"/>
            <family val="2"/>
          </rPr>
          <t xml:space="preserve">valeur PLP 50%
</t>
        </r>
        <r>
          <rPr>
            <sz val="10"/>
            <color rgb="FF000000"/>
            <rFont val="Tahoma"/>
            <family val="2"/>
          </rPr>
          <t>valeur DELTARES 44%</t>
        </r>
      </text>
    </comment>
    <comment ref="T102" authorId="1" shapeId="0" xr:uid="{D4A9A427-156D-4402-9DA4-904EB1CC564C}">
      <text>
        <r>
          <rPr>
            <b/>
            <sz val="10"/>
            <color rgb="FF000000"/>
            <rFont val="Tahoma"/>
            <family val="2"/>
          </rPr>
          <t>Julien Boucher:</t>
        </r>
        <r>
          <rPr>
            <sz val="10"/>
            <color rgb="FF000000"/>
            <rFont val="Tahoma"/>
            <family val="2"/>
          </rPr>
          <t xml:space="preserve">
</t>
        </r>
        <r>
          <rPr>
            <sz val="10"/>
            <color rgb="FF000000"/>
            <rFont val="Tahoma"/>
            <family val="2"/>
          </rPr>
          <t>valeur de DELTARES et de ERIKSEN</t>
        </r>
      </text>
    </comment>
    <comment ref="R103" authorId="1" shapeId="0" xr:uid="{91F0260E-C8F7-47A3-BEBD-928151C029DC}">
      <text>
        <r>
          <rPr>
            <b/>
            <sz val="10"/>
            <color rgb="FF000000"/>
            <rFont val="Tahoma"/>
            <family val="2"/>
          </rPr>
          <t>Julien Boucher:</t>
        </r>
        <r>
          <rPr>
            <sz val="10"/>
            <color rgb="FF000000"/>
            <rFont val="Tahoma"/>
            <family val="2"/>
          </rPr>
          <t xml:space="preserve">
</t>
        </r>
        <r>
          <rPr>
            <sz val="10"/>
            <color rgb="FF000000"/>
            <rFont val="Tahoma"/>
            <family val="2"/>
          </rPr>
          <t xml:space="preserve">valeur PLP 50%
</t>
        </r>
        <r>
          <rPr>
            <sz val="10"/>
            <color rgb="FF000000"/>
            <rFont val="Tahoma"/>
            <family val="2"/>
          </rPr>
          <t>valeur DELTARES 44% (for Belgium) and 72% for France</t>
        </r>
      </text>
    </comment>
    <comment ref="R104" authorId="1" shapeId="0" xr:uid="{0C228325-1CFF-4916-A139-D21E91D8D266}">
      <text>
        <r>
          <rPr>
            <b/>
            <sz val="10"/>
            <color rgb="FF000000"/>
            <rFont val="Tahoma"/>
            <family val="2"/>
          </rPr>
          <t>Julien Boucher:</t>
        </r>
        <r>
          <rPr>
            <sz val="10"/>
            <color rgb="FF000000"/>
            <rFont val="Tahoma"/>
            <family val="2"/>
          </rPr>
          <t xml:space="preserve">
</t>
        </r>
        <r>
          <rPr>
            <sz val="10"/>
            <color rgb="FF000000"/>
            <rFont val="Tahoma"/>
            <family val="2"/>
          </rPr>
          <t xml:space="preserve">valeur PLP 50%
</t>
        </r>
        <r>
          <rPr>
            <sz val="10"/>
            <color rgb="FF000000"/>
            <rFont val="Tahoma"/>
            <family val="2"/>
          </rPr>
          <t>valeur DELTARES 44%</t>
        </r>
      </text>
    </comment>
    <comment ref="R105" authorId="1" shapeId="0" xr:uid="{D2C795F4-4EF2-444E-AE2C-63C12E949C73}">
      <text>
        <r>
          <rPr>
            <b/>
            <sz val="10"/>
            <color rgb="FF000000"/>
            <rFont val="Tahoma"/>
            <family val="2"/>
          </rPr>
          <t>Julien Boucher:</t>
        </r>
        <r>
          <rPr>
            <sz val="10"/>
            <color rgb="FF000000"/>
            <rFont val="Tahoma"/>
            <family val="2"/>
          </rPr>
          <t xml:space="preserve">
</t>
        </r>
        <r>
          <rPr>
            <sz val="10"/>
            <color rgb="FF000000"/>
            <rFont val="Tahoma"/>
            <family val="2"/>
          </rPr>
          <t xml:space="preserve">valeur PLP 50%
</t>
        </r>
        <r>
          <rPr>
            <sz val="10"/>
            <color rgb="FF000000"/>
            <rFont val="Tahoma"/>
            <family val="2"/>
          </rPr>
          <t>valeur DELTARES 44%</t>
        </r>
      </text>
    </comment>
    <comment ref="T105" authorId="1" shapeId="0" xr:uid="{34A2386E-8818-4C2B-98A0-CCC572ADEC64}">
      <text>
        <r>
          <rPr>
            <b/>
            <sz val="10"/>
            <color rgb="FF000000"/>
            <rFont val="Tahoma"/>
            <family val="2"/>
          </rPr>
          <t>Julien Boucher:</t>
        </r>
        <r>
          <rPr>
            <sz val="10"/>
            <color rgb="FF000000"/>
            <rFont val="Tahoma"/>
            <family val="2"/>
          </rPr>
          <t xml:space="preserve">
</t>
        </r>
        <r>
          <rPr>
            <sz val="10"/>
            <color rgb="FF000000"/>
            <rFont val="Tahoma"/>
            <family val="2"/>
          </rPr>
          <t>valeur de Eriksen</t>
        </r>
      </text>
    </comment>
    <comment ref="R106" authorId="1" shapeId="0" xr:uid="{1CCF9FE0-6DBD-4D05-8899-7B9BDEE1DD70}">
      <text>
        <r>
          <rPr>
            <b/>
            <sz val="10"/>
            <color rgb="FF000000"/>
            <rFont val="Tahoma"/>
            <family val="2"/>
          </rPr>
          <t>Julien Boucher:</t>
        </r>
        <r>
          <rPr>
            <sz val="10"/>
            <color rgb="FF000000"/>
            <rFont val="Tahoma"/>
            <family val="2"/>
          </rPr>
          <t xml:space="preserve">
</t>
        </r>
        <r>
          <rPr>
            <sz val="10"/>
            <color rgb="FF000000"/>
            <rFont val="Tahoma"/>
            <family val="2"/>
          </rPr>
          <t xml:space="preserve">valeur PLP 50%
</t>
        </r>
        <r>
          <rPr>
            <sz val="10"/>
            <color rgb="FF000000"/>
            <rFont val="Tahoma"/>
            <family val="2"/>
          </rPr>
          <t>valeur DELTARES 44%</t>
        </r>
      </text>
    </comment>
    <comment ref="R107" authorId="1" shapeId="0" xr:uid="{FB1D6E5E-4411-4E21-AFF2-460BB5640CBD}">
      <text>
        <r>
          <rPr>
            <b/>
            <sz val="10"/>
            <color rgb="FF000000"/>
            <rFont val="Tahoma"/>
            <family val="2"/>
          </rPr>
          <t>Julien Boucher:</t>
        </r>
        <r>
          <rPr>
            <sz val="10"/>
            <color rgb="FF000000"/>
            <rFont val="Tahoma"/>
            <family val="2"/>
          </rPr>
          <t xml:space="preserve">
</t>
        </r>
        <r>
          <rPr>
            <sz val="10"/>
            <color rgb="FF000000"/>
            <rFont val="Tahoma"/>
            <family val="2"/>
          </rPr>
          <t xml:space="preserve">valeur PLP 50%
</t>
        </r>
        <r>
          <rPr>
            <sz val="10"/>
            <color rgb="FF000000"/>
            <rFont val="Tahoma"/>
            <family val="2"/>
          </rPr>
          <t>valeur DELTARES 44%</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4B8DD9-BAE9-4998-B34C-625CD049FF5D}" keepAlive="1" name="Requête - Tableau13" description="Connexion à la requête « Tableau13 » dans le classeur." type="5" refreshedVersion="0" background="1">
    <dbPr connection="Provider=Microsoft.Mashup.OleDb.1;Data Source=$Workbook$;Location=Tableau13;Extended Properties=&quot;&quot;" command="SELECT * FROM [Tableau13]"/>
  </connection>
  <connection id="2" xr16:uid="{6EB72EEB-AB96-4A0D-B040-010C17658499}" keepAlive="1" name="Requête - Tableau2" description="Connexion à la requête « Tableau2 » dans le classeur." type="5" refreshedVersion="8" background="1" saveData="1">
    <dbPr connection="Provider=Microsoft.Mashup.OleDb.1;Data Source=$Workbook$;Location=Tableau2;Extended Properties=&quot;&quot;" command="SELECT * FROM [Tableau2]"/>
  </connection>
  <connection id="3" xr16:uid="{A02C227A-3850-411C-A872-3A0AFA5F5781}" keepAlive="1" name="Requête - Tableau20" description="Connexion à la requête « Tableau20 » dans le classeur." type="5" refreshedVersion="8" background="1" saveData="1">
    <dbPr connection="Provider=Microsoft.Mashup.OleDb.1;Data Source=$Workbook$;Location=Tableau20;Extended Properties=&quot;&quot;" command="SELECT * FROM [Tableau20]"/>
  </connection>
  <connection id="4" xr16:uid="{6B59B1A0-FE43-4E9F-A43C-2D6A15E5BA4A}" keepAlive="1" name="Requête - Tableau8" description="Connexion à la requête « Tableau8 » dans le classeur." type="5" refreshedVersion="8" background="1" saveData="1">
    <dbPr connection="Provider=Microsoft.Mashup.OleDb.1;Data Source=$Workbook$;Location=Tableau8;Extended Properties=&quot;&quot;" command="SELECT * FROM [Tableau8]"/>
  </connection>
</connections>
</file>

<file path=xl/sharedStrings.xml><?xml version="1.0" encoding="utf-8"?>
<sst xmlns="http://schemas.openxmlformats.org/spreadsheetml/2006/main" count="578" uniqueCount="378">
  <si>
    <t>Supporting file to inventory microplastic emissions from tire abrasion</t>
  </si>
  <si>
    <t>List of tables</t>
  </si>
  <si>
    <t>Calculation and background data</t>
  </si>
  <si>
    <t>TireMP_Leakage: main calculation sheet to compute leakage of tire microplastics into the environment.</t>
  </si>
  <si>
    <r>
      <rPr>
        <b/>
        <sz val="11"/>
        <color theme="1"/>
        <rFont val="Epilogue"/>
      </rPr>
      <t>Loss Rates_generic</t>
    </r>
    <r>
      <rPr>
        <sz val="11"/>
        <color theme="1"/>
        <rFont val="Epilogue"/>
      </rPr>
      <t>: Simple inventory accounting for vehicle-specific emission factors and polymer share per tire.</t>
    </r>
  </si>
  <si>
    <r>
      <rPr>
        <b/>
        <sz val="11"/>
        <color theme="1"/>
        <rFont val="Epilogue"/>
      </rPr>
      <t>Loss Rates_parametrized</t>
    </r>
    <r>
      <rPr>
        <sz val="11"/>
        <color theme="1"/>
        <rFont val="Epilogue"/>
      </rPr>
      <t>: Parametrized inventory considering factors that influence tire abrasion rates. The user is guided through the calculation steps to complete the emission inventory (with example data loaded for demonstration).</t>
    </r>
  </si>
  <si>
    <r>
      <rPr>
        <b/>
        <sz val="11"/>
        <color theme="1"/>
        <rFont val="Epilogue"/>
      </rPr>
      <t>Release Rates &amp; Leakage</t>
    </r>
    <r>
      <rPr>
        <sz val="11"/>
        <color theme="1"/>
        <rFont val="Epilogue"/>
      </rPr>
      <t>: Calculation equations for microplastic leakage as a function of the loss rate and the provided release rates.</t>
    </r>
  </si>
  <si>
    <r>
      <rPr>
        <b/>
        <sz val="11"/>
        <color theme="1"/>
        <rFont val="Epilogue"/>
      </rPr>
      <t>Parameter_description</t>
    </r>
    <r>
      <rPr>
        <sz val="11"/>
        <color theme="1"/>
        <rFont val="Epilogue"/>
      </rPr>
      <t>: description of parameters used in the PFN equations with units and data source.</t>
    </r>
  </si>
  <si>
    <t>Supporting Information: Literature &amp; references</t>
  </si>
  <si>
    <r>
      <rPr>
        <b/>
        <sz val="11"/>
        <color theme="1"/>
        <rFont val="Epilogue"/>
      </rPr>
      <t>Vehicle_categories</t>
    </r>
    <r>
      <rPr>
        <sz val="11"/>
        <color theme="1"/>
        <rFont val="Epilogue"/>
      </rPr>
      <t xml:space="preserve">: definitions, occupancy data, share of polymer data. </t>
    </r>
  </si>
  <si>
    <t>References</t>
  </si>
  <si>
    <t>Microplastic leakage from vehicle tires</t>
  </si>
  <si>
    <t>Main equation</t>
  </si>
  <si>
    <t>Legend</t>
  </si>
  <si>
    <t>Input data</t>
  </si>
  <si>
    <t>Automatically calculated value</t>
  </si>
  <si>
    <t>Explanatory notes</t>
  </si>
  <si>
    <t>STEP 1</t>
  </si>
  <si>
    <t xml:space="preserve">Collect primary data: the number of vehicles per type (N_type), and the distance travelled per vehicle and type (D_vhc,type). </t>
  </si>
  <si>
    <t>Secondary data</t>
  </si>
  <si>
    <t>STEP 2</t>
  </si>
  <si>
    <t>Compute activity rate (AR_type): function of the number of vehicles and distance travelled for each vehicle type (primary data).</t>
  </si>
  <si>
    <t>Vehicle category</t>
  </si>
  <si>
    <t>N_type [# vhc]</t>
  </si>
  <si>
    <t>D_vhc,type [km]</t>
  </si>
  <si>
    <t>AR_type [vkm]</t>
  </si>
  <si>
    <t>Two-wheelers</t>
  </si>
  <si>
    <t>Passenger car</t>
  </si>
  <si>
    <t>(random numbers)</t>
  </si>
  <si>
    <t>Bus/coach</t>
  </si>
  <si>
    <t>LDV (light)</t>
  </si>
  <si>
    <t>HDV (medium)</t>
  </si>
  <si>
    <t>HDV (heavy)</t>
  </si>
  <si>
    <t>STEP 3</t>
  </si>
  <si>
    <t>Compute tire mass loss (TireLoss): Calculate the mass of microplastic lost by tires for each type of vehicle, using either the generic or parameterized loss rates.</t>
  </si>
  <si>
    <t>select the Loss Rate model            &gt;&gt;</t>
  </si>
  <si>
    <t>parametrized**</t>
  </si>
  <si>
    <r>
      <t>Loss Rates (LR),</t>
    </r>
    <r>
      <rPr>
        <b/>
        <sz val="12"/>
        <color rgb="FF564CF0"/>
        <rFont val="Epilogue"/>
      </rPr>
      <t xml:space="preserve"> as a function of vehicle emission factors and share of polymer in tire tread</t>
    </r>
  </si>
  <si>
    <t>Source</t>
  </si>
  <si>
    <t>Transport of passengers</t>
  </si>
  <si>
    <t>Transport of goods</t>
  </si>
  <si>
    <t>LR or pLR [kg/vkm]</t>
  </si>
  <si>
    <t>from genreic or prametrized LR table</t>
  </si>
  <si>
    <t>LR</t>
  </si>
  <si>
    <t>Two-wheeler</t>
  </si>
  <si>
    <t>Unit</t>
  </si>
  <si>
    <t>traffic data, calculated from the table above</t>
  </si>
  <si>
    <t>generic average*</t>
  </si>
  <si>
    <t xml:space="preserve"> mg/km</t>
  </si>
  <si>
    <t>TireLoss 
[kg of microplastic]</t>
  </si>
  <si>
    <t>*The average Loss Rate values are proposed as default; lower and upper range values are available for use in the corresponding sheet.</t>
  </si>
  <si>
    <t>**The parametrized Loss Rate values are computed considering the influence of external parameters on emission factors and can be customed in the corresponding sheet.</t>
  </si>
  <si>
    <t>STEP 4</t>
  </si>
  <si>
    <t xml:space="preserve">Compute leakage to the environment: multiply the lost mass by the release rates for the compartments of interest. </t>
  </si>
  <si>
    <t xml:space="preserve">Release rates RR to Ocean and Land </t>
  </si>
  <si>
    <t>Total TireLoss (sum)</t>
  </si>
  <si>
    <t>kg</t>
  </si>
  <si>
    <t>(random example)</t>
  </si>
  <si>
    <t>Final release compartments</t>
  </si>
  <si>
    <t>Well-managed waste</t>
  </si>
  <si>
    <t>Aggregation: total release to land and ocean</t>
  </si>
  <si>
    <t>unit conversion</t>
  </si>
  <si>
    <t>tons</t>
  </si>
  <si>
    <t>RR</t>
  </si>
  <si>
    <t>RelRocean</t>
  </si>
  <si>
    <t>RelRfrw</t>
  </si>
  <si>
    <t>RelRsoil</t>
  </si>
  <si>
    <t>RelRterenv</t>
  </si>
  <si>
    <r>
      <t>RR</t>
    </r>
    <r>
      <rPr>
        <b/>
        <vertAlign val="subscript"/>
        <sz val="12"/>
        <color rgb="FFFFFFFF"/>
        <rFont val="Epilogue"/>
      </rPr>
      <t>Ocean</t>
    </r>
  </si>
  <si>
    <r>
      <t>RR</t>
    </r>
    <r>
      <rPr>
        <b/>
        <vertAlign val="subscript"/>
        <sz val="12"/>
        <color rgb="FFFFFFFF"/>
        <rFont val="Epilogue"/>
      </rPr>
      <t>Land</t>
    </r>
  </si>
  <si>
    <t>Total release [%]</t>
  </si>
  <si>
    <t>ocean</t>
  </si>
  <si>
    <t>freshwater</t>
  </si>
  <si>
    <t>soil</t>
  </si>
  <si>
    <t>other terrestrial environment</t>
  </si>
  <si>
    <t>Well-managed</t>
  </si>
  <si>
    <t>Leakage [kg]</t>
  </si>
  <si>
    <t>*These default release rates consider a distribution of 40% rural roads, 33% urban roads, and 27% highways. This can be adapted based on the context of the study, in the corresponding sheet.</t>
  </si>
  <si>
    <t>Interpretation of the Leakage: mass of tire microplastics emitted into the environment from the considered vehicle fleet (number of vehicles and distance travelled).</t>
  </si>
  <si>
    <t>OPTIONAL STEP</t>
  </si>
  <si>
    <t>Calculate Tire Loss and Leakage per person or per transported mass, according to the vehicle type type (passenger or good).</t>
  </si>
  <si>
    <t>This operation should be performed at the vehicle's Tire Loss calculation level, as average occupancy and load levels are specific to each vehicle.</t>
  </si>
  <si>
    <t>Default average occupancy and load values for the different vehicle types</t>
  </si>
  <si>
    <t>Average values of vehicle occupancy [#]</t>
  </si>
  <si>
    <t>Plastic Leak Project</t>
  </si>
  <si>
    <t>1.6</t>
  </si>
  <si>
    <t>Plastic Leak Project*</t>
  </si>
  <si>
    <t>Occupancy OR Load</t>
  </si>
  <si>
    <t>*if not known, use default avearage values</t>
  </si>
  <si>
    <t>*mean value taken between a bus capacity of 30 and a coach capacity of 50</t>
  </si>
  <si>
    <t>TireLoss in [kg/pass] OR in [kg/ton]</t>
  </si>
  <si>
    <t>Average transported load [kg]</t>
  </si>
  <si>
    <t>ecoinvent</t>
  </si>
  <si>
    <t>Here, the TireLoss expresses the mass of microplastics emitted per passenger-km or per mass of goods transported.</t>
  </si>
  <si>
    <t>This TireLoss can then be combined with the Release Rates to calculate the mass released into the environment, following STEP 4.</t>
  </si>
  <si>
    <t>Generic Loss Rate from vehicle tires</t>
  </si>
  <si>
    <t>Equation</t>
  </si>
  <si>
    <r>
      <t>Generic Loss Rates (LR),</t>
    </r>
    <r>
      <rPr>
        <b/>
        <sz val="12"/>
        <color rgb="FF564CF0"/>
        <rFont val="Manrope"/>
      </rPr>
      <t xml:space="preserve"> as a function of vehicle emission factors and share of polymer in tire tread</t>
    </r>
  </si>
  <si>
    <t>Base emission factors per vehicle category</t>
  </si>
  <si>
    <t>Emission Factor (EF)</t>
  </si>
  <si>
    <t>Low value</t>
  </si>
  <si>
    <t>= EF * ShPolymer</t>
  </si>
  <si>
    <t>from a comprehensive literature review available in Ospital et al. (2025) and its Supplementary Information.</t>
  </si>
  <si>
    <t>Central value</t>
  </si>
  <si>
    <t xml:space="preserve">High value </t>
  </si>
  <si>
    <t>Share of polymer in tire tread (%)</t>
  </si>
  <si>
    <t>Share of polymer in tire tread (ShPolymer_i) 
[kg microplastic/kg tread]</t>
  </si>
  <si>
    <t>(-)</t>
  </si>
  <si>
    <t>Plastic Leak Project, ecoinvent</t>
  </si>
  <si>
    <t>Parametrized Loss Rate from vehicle tires</t>
  </si>
  <si>
    <r>
      <t>*EF and ShPolymer are the same as those used in the</t>
    </r>
    <r>
      <rPr>
        <i/>
        <sz val="11"/>
        <color theme="1"/>
        <rFont val="Calibri"/>
        <family val="2"/>
        <scheme val="minor"/>
      </rPr>
      <t xml:space="preserve"> Loss Rate_generic</t>
    </r>
    <r>
      <rPr>
        <sz val="11"/>
        <color theme="1"/>
        <rFont val="Calibri"/>
        <family val="2"/>
        <scheme val="minor"/>
      </rPr>
      <t xml:space="preserve"> calculation</t>
    </r>
  </si>
  <si>
    <t>Retrieve the default generic Loss Rates</t>
  </si>
  <si>
    <t>generic LR</t>
  </si>
  <si>
    <r>
      <t xml:space="preserve">Parametrization of the Loss rates </t>
    </r>
    <r>
      <rPr>
        <b/>
        <sz val="12"/>
        <color rgb="FF564CF0"/>
        <rFont val="Epilogue"/>
      </rPr>
      <t>as a function of tire wear influencing parameters, p_j</t>
    </r>
  </si>
  <si>
    <r>
      <t xml:space="preserve">Tire wear influencing parameters [-], </t>
    </r>
    <r>
      <rPr>
        <b/>
        <i/>
        <sz val="14"/>
        <color rgb="FF564CF0"/>
        <rFont val="Epilogue"/>
      </rPr>
      <t>from Ospital et al., 2025</t>
    </r>
  </si>
  <si>
    <t>Parameter, p_i</t>
  </si>
  <si>
    <t>Large particles</t>
  </si>
  <si>
    <t>Microtexture</t>
  </si>
  <si>
    <t>Rough surface</t>
  </si>
  <si>
    <t>*choose driving parameters to consider (max 8)</t>
  </si>
  <si>
    <t>Additionnal load</t>
  </si>
  <si>
    <t>Load +20 kg</t>
  </si>
  <si>
    <t>p_j</t>
  </si>
  <si>
    <t>Driving style</t>
  </si>
  <si>
    <t>Aggressive driving</t>
  </si>
  <si>
    <t>parameter p1</t>
  </si>
  <si>
    <t>Wet road</t>
  </si>
  <si>
    <t>Speed</t>
  </si>
  <si>
    <t>Speed +10 km/h (alone)</t>
  </si>
  <si>
    <t>parameter p2</t>
  </si>
  <si>
    <t>Pavement</t>
  </si>
  <si>
    <t>Non-paved road</t>
  </si>
  <si>
    <t>parameter p3</t>
  </si>
  <si>
    <t>Road wetness</t>
  </si>
  <si>
    <t>parameter p4</t>
  </si>
  <si>
    <t>Temperature</t>
  </si>
  <si>
    <t>Temperature +10°C</t>
  </si>
  <si>
    <t>parameter p5</t>
  </si>
  <si>
    <t>Driving environment</t>
  </si>
  <si>
    <t>Urban (default)</t>
  </si>
  <si>
    <t>parameter p6</t>
  </si>
  <si>
    <t>Intercity</t>
  </si>
  <si>
    <t>parameter p7</t>
  </si>
  <si>
    <t>Highway</t>
  </si>
  <si>
    <t>parameter p8</t>
  </si>
  <si>
    <t>Tire type</t>
  </si>
  <si>
    <t>Summer tire</t>
  </si>
  <si>
    <t>Studless winter tire</t>
  </si>
  <si>
    <t>Calculate the total multiplier factor considering all selected influencing parameters.</t>
  </si>
  <si>
    <t>Studded winter tire</t>
  </si>
  <si>
    <r>
      <t xml:space="preserve">p_tot = </t>
    </r>
    <r>
      <rPr>
        <b/>
        <sz val="11"/>
        <color theme="1"/>
        <rFont val="Calibri"/>
        <family val="2"/>
      </rPr>
      <t>∏</t>
    </r>
    <r>
      <rPr>
        <b/>
        <sz val="8.8000000000000007"/>
        <color theme="1"/>
        <rFont val="Calibri"/>
        <family val="2"/>
      </rPr>
      <t>(p_i)</t>
    </r>
  </si>
  <si>
    <t>pLR</t>
  </si>
  <si>
    <t>= LR*p_tot</t>
  </si>
  <si>
    <t>Microplastic leakage from tires</t>
  </si>
  <si>
    <t>Realease rates</t>
  </si>
  <si>
    <t>% of total roads
(Source: Unice et al. 2018, French context)</t>
  </si>
  <si>
    <r>
      <t>RR</t>
    </r>
    <r>
      <rPr>
        <b/>
        <vertAlign val="subscript"/>
        <sz val="14"/>
        <color rgb="FFFFFFFF"/>
        <rFont val="Epilogue"/>
      </rPr>
      <t>Ocean</t>
    </r>
  </si>
  <si>
    <r>
      <t>RR</t>
    </r>
    <r>
      <rPr>
        <b/>
        <vertAlign val="subscript"/>
        <sz val="14"/>
        <color rgb="FFFFFFFF"/>
        <rFont val="Epilogue"/>
      </rPr>
      <t>Land</t>
    </r>
  </si>
  <si>
    <t>Rural road (BIG watershed)</t>
  </si>
  <si>
    <t> </t>
  </si>
  <si>
    <t>Urban road (BIG watershed)</t>
  </si>
  <si>
    <t>Highway (BIG watershed)</t>
  </si>
  <si>
    <t>Total release</t>
  </si>
  <si>
    <t xml:space="preserve">!: The total release data are built using the share of rural/urban/highway in the French context. For a more precise assessment these release rates need to be recalculated based on the context of the study. </t>
  </si>
  <si>
    <t>The total release is calculated by considering the proportion of urban, rural, and highway roads within the study context, along with their associated runoff water management practices; the proposed data may be used as a default, representing an average scenario for a European country.</t>
  </si>
  <si>
    <t>The share of roads can be customized, and release rates parameterized according to the specific study context, by filling in the table below (lin 97) with the relevant data (highlighted cells).</t>
  </si>
  <si>
    <t>Release rates associated with a specific road type may be used, depending on the study's focus, while the proportions of the three road types should be considered at a national scale, for example.</t>
  </si>
  <si>
    <t>System Map</t>
  </si>
  <si>
    <r>
      <t xml:space="preserve">Default parameters to calculate the release rates, </t>
    </r>
    <r>
      <rPr>
        <i/>
        <sz val="11"/>
        <color rgb="FF564CF0"/>
        <rFont val="Epilogue"/>
      </rPr>
      <t>from Plastic Leak Project Sectorial Guidances</t>
    </r>
  </si>
  <si>
    <t>Sh_rural</t>
  </si>
  <si>
    <t>Share of rural roads, urban roads and highways</t>
  </si>
  <si>
    <r>
      <t>Unice et al. 2018</t>
    </r>
    <r>
      <rPr>
        <sz val="8"/>
        <color theme="1"/>
        <rFont val="Epilogue"/>
      </rPr>
      <t> </t>
    </r>
  </si>
  <si>
    <t>Sh_urban</t>
  </si>
  <si>
    <t>MajDistr_(rural_air)</t>
  </si>
  <si>
    <t>First major distribution for rural roads</t>
  </si>
  <si>
    <r>
      <t>EUNOMIA 2018</t>
    </r>
    <r>
      <rPr>
        <sz val="8"/>
        <color theme="1"/>
        <rFont val="Epilogue"/>
      </rPr>
      <t> </t>
    </r>
    <r>
      <rPr>
        <sz val="9.5"/>
        <color theme="1"/>
        <rFont val="Epilogue"/>
      </rPr>
      <t>, validated by Jos van Gils, July 2019</t>
    </r>
  </si>
  <si>
    <t>MajDistr_(rural_soil)</t>
  </si>
  <si>
    <t>MajDistr_(rural_runoff)</t>
  </si>
  <si>
    <t>MajDistr_(urban_air)</t>
  </si>
  <si>
    <t>First major distribution for urban roads</t>
  </si>
  <si>
    <t>MajDistr_(urban_soil)</t>
  </si>
  <si>
    <t>MajDistr_(urban_runoff)</t>
  </si>
  <si>
    <t>MajDistr_(highway_air)</t>
  </si>
  <si>
    <t>First major distribution for highways</t>
  </si>
  <si>
    <t>MajDistr_(highway_soil)</t>
  </si>
  <si>
    <t>MajDistr_(highway_runoff)</t>
  </si>
  <si>
    <t>ShSepSew_rural</t>
  </si>
  <si>
    <t>Share of runoff water going through separated sewage system or directly to freshwater (no system) for rural roads, urban roads and highways</t>
  </si>
  <si>
    <t>ShSepSew_urban</t>
  </si>
  <si>
    <t>ShSepSew_highway</t>
  </si>
  <si>
    <t>ShCombSew_rural</t>
  </si>
  <si>
    <t>Share of runoff water going through combined sewage system for rural roads, urban roads and highways</t>
  </si>
  <si>
    <t>ShCombSew_urban</t>
  </si>
  <si>
    <t>ShCombSew_highway</t>
  </si>
  <si>
    <t>ShDitches_rural</t>
  </si>
  <si>
    <t>Share of runoff water going to ditches</t>
  </si>
  <si>
    <t>ShDitches_urban</t>
  </si>
  <si>
    <t>ShDitches_highway</t>
  </si>
  <si>
    <t>ShStormMgt_rural</t>
  </si>
  <si>
    <t>Share of runoff water going through stormwater management systems</t>
  </si>
  <si>
    <t>ShStormMgt_urban</t>
  </si>
  <si>
    <t>ShStormMgt_highway</t>
  </si>
  <si>
    <t>Eff_WWTP</t>
  </si>
  <si>
    <t xml:space="preserve">WWTP removal efficiency </t>
  </si>
  <si>
    <t>SS_agsoil</t>
  </si>
  <si>
    <t>Share of sewage sludge deposited on agricultural soil</t>
  </si>
  <si>
    <t>SS_mismanaged</t>
  </si>
  <si>
    <t>Share of sewage sludge that is mismanaged</t>
  </si>
  <si>
    <t xml:space="preserve">Pellegrini et al. 2016. </t>
  </si>
  <si>
    <t>S_Overflow</t>
  </si>
  <si>
    <t>Share of overflow (due to wet weather conditions) (CSO)</t>
  </si>
  <si>
    <t>Unice et al. 20</t>
  </si>
  <si>
    <t>Detailed scenarii to estimate the release rates per type of road and per type of watershed (from the PLP)</t>
  </si>
  <si>
    <t>Default data</t>
  </si>
  <si>
    <t>Parameters to be adapted</t>
  </si>
  <si>
    <t>Results</t>
  </si>
  <si>
    <t>Values that can be customized.</t>
  </si>
  <si>
    <t xml:space="preserve">First Major distribution </t>
  </si>
  <si>
    <t xml:space="preserve">From run-off water to freshwater (direct), sewer systems or CSO
</t>
  </si>
  <si>
    <t>From run-off water - Retention of TRWP from run-off in the different systems</t>
  </si>
  <si>
    <t>From run-off water: SYNTHESIS: TRWP from run-off water goes to:</t>
  </si>
  <si>
    <t>PARAMETERS</t>
  </si>
  <si>
    <t>INITIAL RELEASE COMPARTMENTS</t>
  </si>
  <si>
    <t xml:space="preserve">Well managed waste </t>
  </si>
  <si>
    <t>FINAL RELEASE COMPARTMENTS</t>
  </si>
  <si>
    <t>Share of roads</t>
  </si>
  <si>
    <t>To air</t>
  </si>
  <si>
    <t>To soil nearby</t>
  </si>
  <si>
    <t>To run-off water</t>
  </si>
  <si>
    <t>Share separated sewage system + no system (directly to freshwater)</t>
  </si>
  <si>
    <t>Share combined sewage system</t>
  </si>
  <si>
    <t>WWTP removal effciency</t>
  </si>
  <si>
    <t>CSO</t>
  </si>
  <si>
    <t>Retention WWTP</t>
  </si>
  <si>
    <t>Retention in stormwater management system</t>
  </si>
  <si>
    <t>To ditches etc</t>
  </si>
  <si>
    <t>Surface water (freshwater + oceans)</t>
  </si>
  <si>
    <t>Retention in WWTP, stormwater management system or ditches</t>
  </si>
  <si>
    <t>Share of sludge spread in fields</t>
  </si>
  <si>
    <t>Ratio of  freshwater in surface waters</t>
  </si>
  <si>
    <t>Redistribution freshwater to ocean</t>
  </si>
  <si>
    <t>Redistribution Soil to freshwater</t>
  </si>
  <si>
    <t>Redistribution air to freshwater</t>
  </si>
  <si>
    <t>Mismanaged Waste Index MWI (Wastewater sludge)</t>
  </si>
  <si>
    <t>Mismanaged Waste Index MWI (stormwater sludge)</t>
  </si>
  <si>
    <t>OCEAN</t>
  </si>
  <si>
    <t>FRESHWATER</t>
  </si>
  <si>
    <t>SOIL</t>
  </si>
  <si>
    <t>AIR</t>
  </si>
  <si>
    <t>OTHER TERRES-TRIAL COMPAR-TMENTS</t>
  </si>
  <si>
    <t xml:space="preserve">FRESH-WATER </t>
  </si>
  <si>
    <t>check</t>
  </si>
  <si>
    <t>% of total roads
(Source: Unice et al. 2018)</t>
  </si>
  <si>
    <t>% of total TRWP emissions
(Source: EUNOMIA 2018, validated by Jos van Gils, July 2019)</t>
  </si>
  <si>
    <r>
      <t xml:space="preserve">% of run-off water
(Source: Unice et al. 2018)
</t>
    </r>
    <r>
      <rPr>
        <i/>
        <sz val="9"/>
        <color rgb="FFFF0000"/>
        <rFont val="Epilogue"/>
      </rPr>
      <t>Can be adapted depending on the country considered (if primary data are available</t>
    </r>
    <r>
      <rPr>
        <i/>
        <sz val="9"/>
        <color theme="1"/>
        <rFont val="Epilogue"/>
      </rPr>
      <t>)</t>
    </r>
  </si>
  <si>
    <r>
      <t xml:space="preserve">% of run-off water
(Source: Unice et al. 2018)
</t>
    </r>
    <r>
      <rPr>
        <i/>
        <sz val="9"/>
        <color rgb="FFFF0000"/>
        <rFont val="Epilogue"/>
      </rPr>
      <t>Can be adapted depending on the country considered (cf values in global guidelines and sectoral guidelines textile</t>
    </r>
    <r>
      <rPr>
        <i/>
        <sz val="9"/>
        <color theme="1"/>
        <rFont val="Epilogue"/>
      </rPr>
      <t>)</t>
    </r>
  </si>
  <si>
    <t>% of TRWP from run-off water that is captured
(Source: Unice et al. 2018)</t>
  </si>
  <si>
    <t>% of TRWP from run-off water
(Source: Unice et al. 2018)</t>
  </si>
  <si>
    <t>Source: Average value for Europe and North America from (Bianchini, Bonfiglioli, Pellegrini, &amp; Saccani, 2016; Carbonell et al., 2009; Nizzetto, Futter, &amp; Langaas, 2016)</t>
  </si>
  <si>
    <t>Assumed to be proportional to population. Coastal population (&lt;50 km from the coast) represents 26% of the world population (calculation based on Jambeck et al. (2015))</t>
  </si>
  <si>
    <t xml:space="preserve">90% is  catched in sediments
(Source: Unicet et al. 2018)
WITHOUT ADDITIONAL INFO for small watershed, considered the same value for big and small watersheds </t>
  </si>
  <si>
    <t>Values of Nizzetto et al. 2016a are not usable for TRWP 
--&gt; It is assumed that 100% is captured in soil</t>
  </si>
  <si>
    <t>3% is released to freshwaater, based on surface areas, 97% in other terrestrial environments</t>
  </si>
  <si>
    <t>Can be adapted depending on the country considered
(Source: EU 27, 2011 "unknown treatment" (Pellegrini et al. 2016))</t>
  </si>
  <si>
    <t>sum of soil nearby the road + wwtp sludge spread + ditches</t>
  </si>
  <si>
    <t>sum of mismanaged waste from wwtp sludge not spred + stormwater sludge</t>
  </si>
  <si>
    <t>Part that is removed from the environment</t>
  </si>
  <si>
    <t>Detailed scenarios for calculation of default values</t>
  </si>
  <si>
    <t>Rural (BIG watershed)</t>
  </si>
  <si>
    <t>fixed value</t>
  </si>
  <si>
    <t>Urban (BIG watershed)</t>
  </si>
  <si>
    <t>value adapted based on WWT data</t>
  </si>
  <si>
    <t>Rural (SMALL watershed)</t>
  </si>
  <si>
    <t>Urban (SMALL watershed)</t>
  </si>
  <si>
    <t>Highway (SMALL watershed)</t>
  </si>
  <si>
    <t>Description of parameters used in the PFN equations</t>
  </si>
  <si>
    <t>Basic parameters</t>
  </si>
  <si>
    <t>Symbol</t>
  </si>
  <si>
    <t>Description</t>
  </si>
  <si>
    <t>Primary/Secondary data</t>
  </si>
  <si>
    <t>Reference</t>
  </si>
  <si>
    <t>Additional comments</t>
  </si>
  <si>
    <t>N_(type)</t>
  </si>
  <si>
    <t>Number of vehicles of a given category</t>
  </si>
  <si>
    <t># vhc</t>
  </si>
  <si>
    <t>From primary data</t>
  </si>
  <si>
    <t>n/a</t>
  </si>
  <si>
    <t>D_(vhc,type)</t>
  </si>
  <si>
    <t>Distance travelled on the road by a vehicle of the category</t>
  </si>
  <si>
    <t>km / vhc</t>
  </si>
  <si>
    <t>ShPolymer_(vhc,type)</t>
  </si>
  <si>
    <t>Percentage of polymer (natural + synthetic rubber) out of total tire tread mass for the vehicle type</t>
  </si>
  <si>
    <t>% 
or (kg_polymer) / (kg_tread)</t>
  </si>
  <si>
    <t>From secondary data</t>
  </si>
  <si>
    <t>From the PLP Guidelines which uses ETRMA data (provided 29.05.2019)</t>
  </si>
  <si>
    <t>Default values from the tire industry</t>
  </si>
  <si>
    <t>EF_(vhc,type)</t>
  </si>
  <si>
    <t>Emission factor specific to the vehicle type</t>
  </si>
  <si>
    <t>kg / (vhc*km)</t>
  </si>
  <si>
    <t>Ospital et al. 2025</t>
  </si>
  <si>
    <t>Default values were calculated from compiled literature data</t>
  </si>
  <si>
    <t>Occupancy_type</t>
  </si>
  <si>
    <t>Number of passenger transported over the distance D</t>
  </si>
  <si>
    <t># pers</t>
  </si>
  <si>
    <t>From primary data (good to have)</t>
  </si>
  <si>
    <t>Pass_(av,type)</t>
  </si>
  <si>
    <t>Average number of passengers for the vehicle type</t>
  </si>
  <si>
    <t>Pers / vhc</t>
  </si>
  <si>
    <t>Values from the PLP Guidelines (Table 8-7)</t>
  </si>
  <si>
    <t>From ecoinvent or expert judgement</t>
  </si>
  <si>
    <t>Load_type</t>
  </si>
  <si>
    <t>Mass of good (products) transported over the distance D</t>
  </si>
  <si>
    <t>Load_(av,type)</t>
  </si>
  <si>
    <t>Average transported load by the vehicle type</t>
  </si>
  <si>
    <t xml:space="preserve">Values from the PLP Guidelines </t>
  </si>
  <si>
    <t>For medium and heavy HDV: 12’000; Light LDV: 3’500 (from expert judgement)</t>
  </si>
  <si>
    <t>Multiplier factor associated with the influencing parameter j</t>
  </si>
  <si>
    <t>Calculated parameters</t>
  </si>
  <si>
    <t>Value</t>
  </si>
  <si>
    <t>AR_type</t>
  </si>
  <si>
    <t>Activity rate (or traffic activity) for the vehicle type: distance travelled by the whole vehicle fleet</t>
  </si>
  <si>
    <t>vhc*km</t>
  </si>
  <si>
    <t>To be calculated</t>
  </si>
  <si>
    <t>LR_type</t>
  </si>
  <si>
    <t>Loss rate of microplastic from a tire of the vehicle type</t>
  </si>
  <si>
    <t>mg / (vhc*km)</t>
  </si>
  <si>
    <t>TotTireLoss_type</t>
  </si>
  <si>
    <t>Loss of microplastics from tires tread due to abrasion on the road surface for the vehicle type</t>
  </si>
  <si>
    <t>kg of microplastics</t>
  </si>
  <si>
    <t>p_tot</t>
  </si>
  <si>
    <t>Product of the parameter-specific multiplier factors</t>
  </si>
  <si>
    <t>Methodology in Ospital et al. 2025</t>
  </si>
  <si>
    <t>RR_(country, compartment)</t>
  </si>
  <si>
    <t>Release rate to environmental according to countries and compartments</t>
  </si>
  <si>
    <t>% of microplastic emitted</t>
  </si>
  <si>
    <t>Values provided in the PLP guidebook (not updated)</t>
  </si>
  <si>
    <t>These values were determined in Unice et al. 2019</t>
  </si>
  <si>
    <t>Definition of vehicle categories</t>
  </si>
  <si>
    <t>Reference:</t>
  </si>
  <si>
    <t>Official classification by the United Nations Economic Commission for Europe (UNECE)</t>
  </si>
  <si>
    <t>Definition</t>
  </si>
  <si>
    <t>Moped/scooter</t>
  </si>
  <si>
    <t>Light two-wheel powered  vehicles with an engine cylinder capacity not exceeding 50 cm³ , a maximum design speed not exceeding 45 km/h and a maximum continuous or net power ≤4000 W</t>
  </si>
  <si>
    <t>Motorcycle</t>
  </si>
  <si>
    <t>Two-wheel motorcycle with an engine cylinder capacity exceeding 50 cm³ or a design speed exceeding 45 km/h, or a maximum continuous or net power exceeding 4000 W.</t>
  </si>
  <si>
    <t>Passenger cars</t>
  </si>
  <si>
    <t>Vehicles used for the carriage of passengers and comprising not more than eight seats in addition to the driver's seat.</t>
  </si>
  <si>
    <t>Urban bus</t>
  </si>
  <si>
    <t>Vehicles used for the carriage of passengers and comprising more than eight seats in addition to the driver's seat, and having a maximum weight not exceeding 5 tonnes.</t>
  </si>
  <si>
    <t>Coach</t>
  </si>
  <si>
    <t>Vehicles used for the carriage of passengers and comprising more than eight seats in addition to the driver's seat, and having a maximum weight exceeding 5 tonnes</t>
  </si>
  <si>
    <t>Light Commercial Vehicles &lt; 3.5 (assimilated to light truck)</t>
  </si>
  <si>
    <t>Vehicles used for the carriage of goods and having a maximum weight not exceeding 3.5 tonnes</t>
  </si>
  <si>
    <t>Heavy-Duty Vehicles &lt; 12 t (assimilated to truck)</t>
  </si>
  <si>
    <t>Vehicles used for the carriage of goods and having a maximum weight exceeding 3.5 tonnes but not exceeding 12 tonnes</t>
  </si>
  <si>
    <t>Heavy-Duty Vehicles &gt; 12 t (assimilated to lorry, articulated, long haul)</t>
  </si>
  <si>
    <t>Vehicles used for the carriage of goods and having a maximum weight exceeding 12 tonnes</t>
  </si>
  <si>
    <t>Default occupancy &amp; Share of polymer in tires per vehicle category</t>
  </si>
  <si>
    <t>Occupancy</t>
  </si>
  <si>
    <t>Share of polymer in tire tread (kg microplastic/kg tread)</t>
  </si>
  <si>
    <t>0.5</t>
  </si>
  <si>
    <t>PLP, ecoinvent</t>
  </si>
  <si>
    <t>0.4</t>
  </si>
  <si>
    <t>Passenger car/Van</t>
  </si>
  <si>
    <t>0.35</t>
  </si>
  <si>
    <t>City bus</t>
  </si>
  <si>
    <t>0.58</t>
  </si>
  <si>
    <t>Light commercial vehicle/light truck &lt; 3.5 t</t>
  </si>
  <si>
    <t>0.36</t>
  </si>
  <si>
    <t>Heavy duty vehicle &lt; 12 t</t>
  </si>
  <si>
    <t>0.6</t>
  </si>
  <si>
    <t>Heavy duty vehicle/lorry/long haul &gt; 12 t</t>
  </si>
  <si>
    <t>Bibliography</t>
  </si>
  <si>
    <t>Peano, L., et al. (2020). Plastic Leak Project - Methodological Guidelines, Quantis and EA. v1.3</t>
  </si>
  <si>
    <t>Unice, K. M., et al. (2019). "Characterizing export of land-based microplastics to the estuary - Part I: Application of integrated geospatial microplastic transport models to assess tire and road wear particles in the Seine watershed." Science of The Total Environment 646: 1639-1649.</t>
  </si>
  <si>
    <t>Ospital, L., Margni, M., &amp; Boulay, A. M. (2025). Development of a parametrized and regionalized life cycle inventory model for tire and road wear particles. Journal of Hazardous Materials, 495, 138986.</t>
  </si>
  <si>
    <r>
      <rPr>
        <i/>
        <sz val="11"/>
        <color theme="1"/>
        <rFont val="Calibri"/>
        <family val="2"/>
        <scheme val="minor"/>
      </rPr>
      <t>Vehicle characteristics</t>
    </r>
    <r>
      <rPr>
        <sz val="11"/>
        <color theme="1"/>
        <rFont val="Calibri"/>
        <family val="2"/>
        <scheme val="minor"/>
      </rPr>
      <t>: EU classification of vehicle types | European Alternative Fuels Observatory. (n.d.). Retrieved March 10, 2026, from https://alternative-fuels-observatory.ec.europa.eu/general-information/vehicle-types</t>
    </r>
  </si>
  <si>
    <r>
      <rPr>
        <i/>
        <sz val="11"/>
        <color theme="1"/>
        <rFont val="Calibri"/>
        <family val="2"/>
        <scheme val="minor"/>
      </rPr>
      <t>Freight vehicle load</t>
    </r>
    <r>
      <rPr>
        <sz val="11"/>
        <color theme="1"/>
        <rFont val="Calibri"/>
        <family val="2"/>
        <scheme val="minor"/>
      </rPr>
      <t>: Transport, freight, lorry, 7.5-16 metric ton, diesel, EURO 3—Europe—Transport, freight, lorry, 7.5-16 metric ton, diesel, EURO 3 | ecoQuery. (n.d.). Retrieved March 10, 2026, from https://ecoquery.ecoinvent.org/3.12/cutoff/dataset/1788/documentation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</si>
</sst>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
    <numFmt numFmtId="166" formatCode="0.0"/>
  </numFmts>
  <fonts count="116">
    <font>
      <sz val="11"/>
      <color theme="1"/>
      <name val="Calibri"/>
      <family val="2"/>
      <scheme val="minor"/>
    </font>
    <font>
      <sz val="11"/>
      <color theme="1"/>
      <name val="Calibri"/>
      <family val="2"/>
    </font>
    <font>
      <b/>
      <sz val="11"/>
      <color theme="1"/>
      <name val="Calibri"/>
      <family val="2"/>
      <scheme val="minor"/>
    </font>
    <font>
      <i/>
      <sz val="11"/>
      <color theme="1"/>
      <name val="Calibri"/>
      <family val="2"/>
      <scheme val="minor"/>
    </font>
    <font>
      <b/>
      <i/>
      <sz val="11"/>
      <color theme="1"/>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
      <sz val="8"/>
      <name val="Calibri"/>
      <family val="2"/>
      <scheme val="minor"/>
    </font>
    <font>
      <sz val="12"/>
      <color rgb="FF000000"/>
      <name val="Calibri"/>
      <family val="2"/>
    </font>
    <font>
      <b/>
      <sz val="12"/>
      <color theme="0"/>
      <name val="Manrope"/>
    </font>
    <font>
      <b/>
      <sz val="10"/>
      <color theme="0"/>
      <name val="Manrope"/>
    </font>
    <font>
      <sz val="11"/>
      <color rgb="FF000000"/>
      <name val="Manrope"/>
    </font>
    <font>
      <sz val="12"/>
      <color theme="1"/>
      <name val="Calibri"/>
      <family val="2"/>
      <scheme val="minor"/>
    </font>
    <font>
      <sz val="12"/>
      <color theme="1"/>
      <name val="Manrope"/>
    </font>
    <font>
      <b/>
      <sz val="11"/>
      <color rgb="FF000000"/>
      <name val="Manrope"/>
    </font>
    <font>
      <b/>
      <sz val="12"/>
      <color rgb="FFFFFFFF"/>
      <name val="Manrope"/>
    </font>
    <font>
      <sz val="12"/>
      <color rgb="FF000000"/>
      <name val="Manrope"/>
    </font>
    <font>
      <sz val="11"/>
      <color theme="1"/>
      <name val="Calibri"/>
      <family val="2"/>
      <scheme val="minor"/>
    </font>
    <font>
      <i/>
      <sz val="11"/>
      <color rgb="FF7F7F7F"/>
      <name val="Calibri"/>
      <family val="2"/>
      <scheme val="minor"/>
    </font>
    <font>
      <sz val="12"/>
      <color theme="0"/>
      <name val="Manrope"/>
    </font>
    <font>
      <sz val="12"/>
      <color rgb="FFFFFFFF"/>
      <name val="Manrope"/>
    </font>
    <font>
      <b/>
      <i/>
      <sz val="11"/>
      <color rgb="FFFFFFFF"/>
      <name val="Manrope"/>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1"/>
      <name val="Calibri"/>
      <family val="2"/>
    </font>
    <font>
      <sz val="10"/>
      <color theme="1"/>
      <name val="Epilogue"/>
    </font>
    <font>
      <sz val="10"/>
      <color theme="0"/>
      <name val="Epilogue"/>
    </font>
    <font>
      <b/>
      <sz val="10"/>
      <color theme="0"/>
      <name val="Epilogue"/>
    </font>
    <font>
      <sz val="10"/>
      <color rgb="FF000000"/>
      <name val="Epilogue"/>
    </font>
    <font>
      <b/>
      <sz val="10"/>
      <color rgb="FF000000"/>
      <name val="Epilogue"/>
    </font>
    <font>
      <sz val="11"/>
      <color theme="1"/>
      <name val="Epilogue"/>
    </font>
    <font>
      <b/>
      <sz val="14"/>
      <color rgb="FF564CF0"/>
      <name val="Epilogue"/>
    </font>
    <font>
      <sz val="11"/>
      <color theme="0"/>
      <name val="Epilogue"/>
    </font>
    <font>
      <i/>
      <sz val="11"/>
      <color theme="1"/>
      <name val="Epilogue"/>
    </font>
    <font>
      <b/>
      <sz val="18"/>
      <color rgb="FF564CF0"/>
      <name val="Epilogue"/>
    </font>
    <font>
      <sz val="11"/>
      <color rgb="FF000000"/>
      <name val="Epilogue"/>
    </font>
    <font>
      <b/>
      <sz val="12"/>
      <color rgb="FF564CF0"/>
      <name val="Epilogue"/>
    </font>
    <font>
      <b/>
      <sz val="11"/>
      <color theme="0"/>
      <name val="Epilogue"/>
    </font>
    <font>
      <b/>
      <sz val="11"/>
      <color rgb="FF000000"/>
      <name val="Epilogue"/>
    </font>
    <font>
      <b/>
      <sz val="20"/>
      <color rgb="FF144874"/>
      <name val="Calibri"/>
      <family val="2"/>
      <scheme val="minor"/>
    </font>
    <font>
      <b/>
      <sz val="8.8000000000000007"/>
      <color theme="1"/>
      <name val="Calibri"/>
      <family val="2"/>
    </font>
    <font>
      <b/>
      <sz val="16"/>
      <color rgb="FF144874"/>
      <name val="Calibri"/>
      <family val="2"/>
      <scheme val="minor"/>
    </font>
    <font>
      <b/>
      <sz val="14"/>
      <color rgb="FF144874"/>
      <name val="Calibri"/>
      <family val="2"/>
      <scheme val="minor"/>
    </font>
    <font>
      <b/>
      <i/>
      <sz val="14"/>
      <color rgb="FF144874"/>
      <name val="Calibri"/>
      <family val="2"/>
      <scheme val="minor"/>
    </font>
    <font>
      <b/>
      <i/>
      <sz val="14"/>
      <color rgb="FF564CF0"/>
      <name val="Epilogue"/>
    </font>
    <font>
      <sz val="12"/>
      <color theme="1"/>
      <name val="Epilogue"/>
    </font>
    <font>
      <b/>
      <sz val="20"/>
      <color theme="0"/>
      <name val="Epilogue"/>
    </font>
    <font>
      <b/>
      <sz val="12"/>
      <color rgb="FFFFFFFF"/>
      <name val="Epilogue"/>
    </font>
    <font>
      <b/>
      <sz val="14"/>
      <color rgb="FFFFFFFF"/>
      <name val="Epilogue"/>
    </font>
    <font>
      <b/>
      <i/>
      <sz val="11"/>
      <color rgb="FFFFFFFF"/>
      <name val="Epilogue"/>
    </font>
    <font>
      <sz val="10"/>
      <color rgb="FFFFFFFF"/>
      <name val="Epilogue"/>
    </font>
    <font>
      <b/>
      <vertAlign val="subscript"/>
      <sz val="14"/>
      <color rgb="FFFFFFFF"/>
      <name val="Epilogue"/>
    </font>
    <font>
      <i/>
      <sz val="11"/>
      <color rgb="FF000000"/>
      <name val="Epilogue"/>
    </font>
    <font>
      <sz val="14"/>
      <color rgb="FF000000"/>
      <name val="Epilogue"/>
    </font>
    <font>
      <b/>
      <sz val="14"/>
      <color rgb="FF000000"/>
      <name val="Epilogue"/>
    </font>
    <font>
      <b/>
      <i/>
      <sz val="12"/>
      <color rgb="FFC00000"/>
      <name val="Epilogue"/>
    </font>
    <font>
      <b/>
      <sz val="16"/>
      <color theme="1"/>
      <name val="Epilogue"/>
    </font>
    <font>
      <i/>
      <sz val="11"/>
      <color rgb="FF564CF0"/>
      <name val="Epilogue"/>
    </font>
    <font>
      <sz val="11"/>
      <color theme="3"/>
      <name val="Epilogue"/>
    </font>
    <font>
      <sz val="9.5"/>
      <color theme="1"/>
      <name val="Epilogue"/>
    </font>
    <font>
      <sz val="8"/>
      <color theme="1"/>
      <name val="Epilogue"/>
    </font>
    <font>
      <b/>
      <sz val="11"/>
      <name val="Calibri"/>
      <family val="2"/>
      <scheme val="minor"/>
    </font>
    <font>
      <strike/>
      <sz val="11"/>
      <color theme="1"/>
      <name val="Epilogue"/>
    </font>
    <font>
      <sz val="11"/>
      <color theme="8"/>
      <name val="Calibri"/>
      <family val="2"/>
      <scheme val="minor"/>
    </font>
    <font>
      <sz val="11"/>
      <color theme="9"/>
      <name val="Calibri"/>
      <family val="2"/>
      <scheme val="minor"/>
    </font>
    <font>
      <sz val="11"/>
      <color theme="4"/>
      <name val="Calibri"/>
      <family val="2"/>
      <scheme val="minor"/>
    </font>
    <font>
      <sz val="9.5"/>
      <color rgb="FF191616"/>
      <name val="Epilogue"/>
    </font>
    <font>
      <sz val="9.5"/>
      <color rgb="FF000000"/>
      <name val="Epilogue"/>
    </font>
    <font>
      <b/>
      <i/>
      <sz val="12"/>
      <color theme="0"/>
      <name val="Epilogue"/>
    </font>
    <font>
      <b/>
      <sz val="12"/>
      <color theme="1"/>
      <name val="Epilogue"/>
    </font>
    <font>
      <sz val="9"/>
      <color theme="1"/>
      <name val="Epilogue"/>
    </font>
    <font>
      <sz val="9"/>
      <color theme="1"/>
      <name val="Calibri"/>
      <family val="2"/>
      <scheme val="minor"/>
    </font>
    <font>
      <i/>
      <sz val="12"/>
      <color theme="0" tint="-0.249977111117893"/>
      <name val="Calibri"/>
      <family val="2"/>
      <scheme val="minor"/>
    </font>
    <font>
      <sz val="10"/>
      <color theme="1"/>
      <name val="Calibri"/>
      <family val="2"/>
      <scheme val="minor"/>
    </font>
    <font>
      <i/>
      <sz val="9"/>
      <color theme="1"/>
      <name val="Epilogue"/>
    </font>
    <font>
      <i/>
      <sz val="9"/>
      <color rgb="FFFF0000"/>
      <name val="Epilogue"/>
    </font>
    <font>
      <b/>
      <sz val="12"/>
      <color theme="1"/>
      <name val="Calibri"/>
      <family val="2"/>
      <scheme val="minor"/>
    </font>
    <font>
      <b/>
      <sz val="10"/>
      <color rgb="FF000000"/>
      <name val="Tahoma"/>
      <family val="2"/>
    </font>
    <font>
      <sz val="10"/>
      <color rgb="FF000000"/>
      <name val="Tahoma"/>
      <family val="2"/>
    </font>
    <font>
      <b/>
      <sz val="12"/>
      <name val="Manrope"/>
    </font>
    <font>
      <b/>
      <sz val="11"/>
      <color rgb="FF564CF0"/>
      <name val="Calibri"/>
      <family val="2"/>
      <scheme val="minor"/>
    </font>
    <font>
      <sz val="11"/>
      <color rgb="FFFF0000"/>
      <name val="Calibri"/>
      <family val="2"/>
    </font>
    <font>
      <b/>
      <sz val="11"/>
      <color rgb="FFFFFFFF"/>
      <name val="Manrope"/>
    </font>
    <font>
      <sz val="12"/>
      <color theme="0"/>
      <name val="Epilogue"/>
    </font>
    <font>
      <b/>
      <vertAlign val="subscript"/>
      <sz val="12"/>
      <color rgb="FFFFFFFF"/>
      <name val="Epilogue"/>
    </font>
    <font>
      <b/>
      <sz val="20"/>
      <color theme="0"/>
      <name val="Manrope"/>
    </font>
    <font>
      <sz val="11"/>
      <color theme="1"/>
      <name val="Manrope"/>
    </font>
    <font>
      <b/>
      <sz val="20"/>
      <color rgb="FF144874"/>
      <name val="Manrope"/>
    </font>
    <font>
      <b/>
      <sz val="18"/>
      <color rgb="FF564CF0"/>
      <name val="Manrope"/>
    </font>
    <font>
      <b/>
      <sz val="12"/>
      <color rgb="FF564CF0"/>
      <name val="Manrope"/>
    </font>
    <font>
      <b/>
      <sz val="14"/>
      <color rgb="FF564CF0"/>
      <name val="Manrope"/>
    </font>
    <font>
      <sz val="11"/>
      <color theme="0"/>
      <name val="Manrope"/>
    </font>
    <font>
      <b/>
      <sz val="12"/>
      <color theme="1"/>
      <name val="Manrope"/>
    </font>
    <font>
      <b/>
      <sz val="11"/>
      <color theme="1"/>
      <name val="Manrope"/>
    </font>
    <font>
      <b/>
      <sz val="16"/>
      <color theme="0"/>
      <name val="Epilogue"/>
    </font>
    <font>
      <b/>
      <sz val="11"/>
      <color theme="1"/>
      <name val="Epilogue"/>
    </font>
    <font>
      <b/>
      <sz val="20"/>
      <color rgb="FF144874"/>
      <name val="Epilogue"/>
    </font>
    <font>
      <sz val="11"/>
      <color rgb="FF3F3F76"/>
      <name val="Epilogue"/>
    </font>
    <font>
      <b/>
      <sz val="11"/>
      <color rgb="FFFA7D00"/>
      <name val="Epilogue"/>
    </font>
    <font>
      <sz val="11"/>
      <color rgb="FFFA7D00"/>
      <name val="Epilogue"/>
    </font>
    <font>
      <b/>
      <sz val="11"/>
      <color rgb="FF564CF0"/>
      <name val="Epilogue"/>
    </font>
    <font>
      <i/>
      <sz val="11"/>
      <color rgb="FF7F7F7F"/>
      <name val="Epilogue"/>
    </font>
    <font>
      <b/>
      <i/>
      <sz val="12"/>
      <color rgb="FFFFFFFF"/>
      <name val="Epilogue"/>
    </font>
    <font>
      <b/>
      <sz val="12"/>
      <name val="Epilogue"/>
    </font>
    <font>
      <sz val="12"/>
      <color rgb="FFFFFFFF"/>
      <name val="Epilogue"/>
    </font>
    <font>
      <b/>
      <sz val="11"/>
      <color rgb="FFFFFFFF"/>
      <name val="Epilogue"/>
    </font>
    <font>
      <sz val="12"/>
      <color rgb="FF000000"/>
      <name val="Epilogue"/>
    </font>
    <font>
      <b/>
      <sz val="11"/>
      <color rgb="FF3F3F3F"/>
      <name val="Epilogue"/>
    </font>
    <font>
      <sz val="11"/>
      <color rgb="FFFF0000"/>
      <name val="Epilogue"/>
    </font>
    <font>
      <sz val="11"/>
      <color rgb="FFFFFFFF"/>
      <name val="Epilogue"/>
    </font>
    <font>
      <sz val="12"/>
      <color rgb="FFFF0000"/>
      <name val="Calibri"/>
      <family val="2"/>
    </font>
    <font>
      <sz val="14"/>
      <color rgb="FF231F1F"/>
      <name val="Segoe UI"/>
      <family val="2"/>
    </font>
  </fonts>
  <fills count="34">
    <fill>
      <patternFill patternType="none"/>
    </fill>
    <fill>
      <patternFill patternType="gray125"/>
    </fill>
    <fill>
      <patternFill patternType="solid">
        <fgColor rgb="FF144874"/>
        <bgColor indexed="64"/>
      </patternFill>
    </fill>
    <fill>
      <patternFill patternType="solid">
        <fgColor theme="0"/>
        <bgColor indexed="64"/>
      </patternFill>
    </fill>
    <fill>
      <patternFill patternType="solid">
        <fgColor rgb="FF6FB1A3"/>
        <bgColor indexed="64"/>
      </patternFill>
    </fill>
    <fill>
      <patternFill patternType="solid">
        <fgColor theme="8"/>
        <bgColor indexed="64"/>
      </patternFill>
    </fill>
    <fill>
      <patternFill patternType="solid">
        <fgColor rgb="FFDDEBF7"/>
        <bgColor rgb="FF000000"/>
      </patternFill>
    </fill>
    <fill>
      <patternFill patternType="solid">
        <fgColor rgb="FF5B9BD5"/>
        <bgColor rgb="FF000000"/>
      </patternFill>
    </fill>
    <fill>
      <patternFill patternType="solid">
        <fgColor rgb="FFFFFFFF"/>
        <bgColor rgb="FF000000"/>
      </patternFill>
    </fill>
    <fill>
      <patternFill patternType="solid">
        <fgColor theme="7" tint="0.59999389629810485"/>
        <bgColor indexed="64"/>
      </patternFill>
    </fill>
    <fill>
      <patternFill patternType="solid">
        <fgColor theme="6"/>
        <bgColor rgb="FF000000"/>
      </patternFill>
    </fill>
    <fill>
      <patternFill patternType="solid">
        <fgColor rgb="FFE2EFED"/>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rgb="FF70B1A3"/>
        <bgColor indexed="64"/>
      </patternFill>
    </fill>
    <fill>
      <patternFill patternType="solid">
        <fgColor theme="2"/>
        <bgColor indexed="64"/>
      </patternFill>
    </fill>
    <fill>
      <patternFill patternType="solid">
        <fgColor rgb="FF70B1A3"/>
        <bgColor rgb="FF000000"/>
      </patternFill>
    </fill>
    <fill>
      <patternFill patternType="solid">
        <fgColor rgb="FFA5A5A5"/>
        <bgColor rgb="FFA5A5A5"/>
      </patternFill>
    </fill>
    <fill>
      <patternFill patternType="solid">
        <fgColor rgb="FFF2F2F2"/>
        <bgColor rgb="FF000000"/>
      </patternFill>
    </fill>
    <fill>
      <patternFill patternType="solid">
        <fgColor rgb="FFFF0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F2F2FF"/>
        <bgColor indexed="64"/>
      </patternFill>
    </fill>
    <fill>
      <patternFill patternType="solid">
        <fgColor rgb="FF6FB1A3"/>
        <bgColor rgb="FF000000"/>
      </patternFill>
    </fill>
    <fill>
      <patternFill patternType="solid">
        <fgColor rgb="FFC6E0DA"/>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FFFFFF"/>
      </left>
      <right style="thin">
        <color rgb="FFFFFFFF"/>
      </right>
      <top/>
      <bottom/>
      <diagonal/>
    </border>
    <border>
      <left/>
      <right/>
      <top style="thin">
        <color rgb="FFFFFFFF"/>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rgb="FFFFFFFF"/>
      </left>
      <right/>
      <top style="thin">
        <color theme="0"/>
      </top>
      <bottom style="thin">
        <color theme="0"/>
      </bottom>
      <diagonal/>
    </border>
    <border>
      <left style="thin">
        <color rgb="FFFF0000"/>
      </left>
      <right style="thin">
        <color theme="0"/>
      </right>
      <top style="thin">
        <color rgb="FFFF0000"/>
      </top>
      <bottom style="thin">
        <color rgb="FFFF0000"/>
      </bottom>
      <diagonal/>
    </border>
    <border>
      <left style="thin">
        <color rgb="FFFFFFFF"/>
      </left>
      <right style="thin">
        <color rgb="FFFFFFFF"/>
      </right>
      <top style="thin">
        <color rgb="FFFF0000"/>
      </top>
      <bottom style="thin">
        <color rgb="FFFF0000"/>
      </bottom>
      <diagonal/>
    </border>
    <border>
      <left style="thin">
        <color rgb="FFFFFFFF"/>
      </left>
      <right style="thin">
        <color rgb="FFFF0000"/>
      </right>
      <top style="thin">
        <color rgb="FFFF0000"/>
      </top>
      <bottom style="thin">
        <color rgb="FFFF0000"/>
      </bottom>
      <diagonal/>
    </border>
  </borders>
  <cellStyleXfs count="11">
    <xf numFmtId="0" fontId="0" fillId="0" borderId="0"/>
    <xf numFmtId="0" fontId="10" fillId="0" borderId="0"/>
    <xf numFmtId="0" fontId="14" fillId="0" borderId="0"/>
    <xf numFmtId="0" fontId="20" fillId="0" borderId="0" applyNumberFormat="0" applyFill="0" applyBorder="0" applyAlignment="0" applyProtection="0"/>
    <xf numFmtId="0" fontId="24" fillId="12" borderId="34" applyNumberFormat="0" applyAlignment="0" applyProtection="0"/>
    <xf numFmtId="0" fontId="25" fillId="13" borderId="35" applyNumberFormat="0" applyAlignment="0" applyProtection="0"/>
    <xf numFmtId="0" fontId="26" fillId="13" borderId="34" applyNumberFormat="0" applyAlignment="0" applyProtection="0"/>
    <xf numFmtId="0" fontId="27" fillId="0" borderId="36" applyNumberFormat="0" applyFill="0" applyAlignment="0" applyProtection="0"/>
    <xf numFmtId="0" fontId="19" fillId="14" borderId="37" applyNumberFormat="0" applyFont="0" applyAlignment="0" applyProtection="0"/>
    <xf numFmtId="9" fontId="19" fillId="0" borderId="0" applyFont="0" applyFill="0" applyBorder="0" applyAlignment="0" applyProtection="0"/>
    <xf numFmtId="0" fontId="85" fillId="0" borderId="0" applyNumberFormat="0" applyFill="0" applyBorder="0" applyAlignment="0" applyProtection="0"/>
  </cellStyleXfs>
  <cellXfs count="454">
    <xf numFmtId="0" fontId="0" fillId="0" borderId="0" xfId="0"/>
    <xf numFmtId="0" fontId="3" fillId="0" borderId="0" xfId="0" applyFont="1"/>
    <xf numFmtId="0" fontId="4" fillId="0" borderId="0" xfId="0" applyFont="1"/>
    <xf numFmtId="0" fontId="2" fillId="0" borderId="0" xfId="0" applyFont="1"/>
    <xf numFmtId="0" fontId="0" fillId="0" borderId="0" xfId="0" applyAlignment="1">
      <alignment horizontal="center"/>
    </xf>
    <xf numFmtId="0" fontId="0" fillId="0" borderId="0" xfId="0" applyAlignment="1">
      <alignment wrapText="1"/>
    </xf>
    <xf numFmtId="0" fontId="0" fillId="0" borderId="0" xfId="0" applyAlignment="1">
      <alignment horizontal="center" vertical="center"/>
    </xf>
    <xf numFmtId="0" fontId="0" fillId="0" borderId="4" xfId="0" applyBorder="1"/>
    <xf numFmtId="0" fontId="0" fillId="0" borderId="0" xfId="0" applyAlignment="1">
      <alignment vertical="top" wrapText="1"/>
    </xf>
    <xf numFmtId="0" fontId="0" fillId="0" borderId="0" xfId="0" applyAlignment="1">
      <alignment vertical="top"/>
    </xf>
    <xf numFmtId="49" fontId="11" fillId="0" borderId="0" xfId="1" applyNumberFormat="1" applyFont="1" applyAlignment="1">
      <alignment vertical="center" wrapText="1" readingOrder="1"/>
    </xf>
    <xf numFmtId="49" fontId="11" fillId="0" borderId="22" xfId="1" applyNumberFormat="1" applyFont="1" applyBorder="1" applyAlignment="1">
      <alignment vertical="center" wrapText="1" readingOrder="1"/>
    </xf>
    <xf numFmtId="49" fontId="12" fillId="5" borderId="24" xfId="1" applyNumberFormat="1" applyFont="1" applyFill="1" applyBorder="1" applyAlignment="1">
      <alignment horizontal="left" vertical="center" wrapText="1" readingOrder="1"/>
    </xf>
    <xf numFmtId="1" fontId="13" fillId="6" borderId="25" xfId="0" applyNumberFormat="1" applyFont="1" applyFill="1" applyBorder="1" applyAlignment="1">
      <alignment horizontal="center" vertical="center"/>
    </xf>
    <xf numFmtId="1" fontId="16" fillId="6" borderId="25" xfId="0" applyNumberFormat="1" applyFont="1" applyFill="1" applyBorder="1" applyAlignment="1">
      <alignment horizontal="center" vertical="center"/>
    </xf>
    <xf numFmtId="49" fontId="17" fillId="0" borderId="0" xfId="1" applyNumberFormat="1" applyFont="1" applyAlignment="1">
      <alignment vertical="center" wrapText="1" readingOrder="1"/>
    </xf>
    <xf numFmtId="0" fontId="20" fillId="0" borderId="0" xfId="3"/>
    <xf numFmtId="49" fontId="21" fillId="5" borderId="23" xfId="1" applyNumberFormat="1" applyFont="1" applyFill="1" applyBorder="1" applyAlignment="1">
      <alignment horizontal="center" vertical="center" readingOrder="1"/>
    </xf>
    <xf numFmtId="49" fontId="21" fillId="5" borderId="23" xfId="1" applyNumberFormat="1" applyFont="1" applyFill="1" applyBorder="1" applyAlignment="1">
      <alignment horizontal="center" vertical="center" wrapText="1" readingOrder="1"/>
    </xf>
    <xf numFmtId="0" fontId="7" fillId="0" borderId="0" xfId="0" applyFont="1" applyAlignment="1">
      <alignment horizontal="left" vertical="center"/>
    </xf>
    <xf numFmtId="0" fontId="4" fillId="0" borderId="5" xfId="0" applyFont="1" applyBorder="1" applyAlignment="1">
      <alignment vertical="top"/>
    </xf>
    <xf numFmtId="0" fontId="0" fillId="0" borderId="4" xfId="0" applyBorder="1" applyAlignment="1">
      <alignment vertical="top"/>
    </xf>
    <xf numFmtId="0" fontId="4" fillId="0" borderId="5" xfId="0" applyFont="1" applyBorder="1" applyAlignment="1">
      <alignment vertical="top" wrapText="1"/>
    </xf>
    <xf numFmtId="0" fontId="4" fillId="11" borderId="5" xfId="0" applyFont="1" applyFill="1" applyBorder="1" applyAlignment="1">
      <alignment vertical="top"/>
    </xf>
    <xf numFmtId="0" fontId="0" fillId="11" borderId="0" xfId="0" applyFill="1" applyAlignment="1">
      <alignment vertical="top" wrapText="1"/>
    </xf>
    <xf numFmtId="0" fontId="0" fillId="11" borderId="0" xfId="0" applyFill="1" applyAlignment="1">
      <alignment vertical="top"/>
    </xf>
    <xf numFmtId="0" fontId="0" fillId="11" borderId="4" xfId="0" applyFill="1" applyBorder="1" applyAlignment="1">
      <alignment vertical="top"/>
    </xf>
    <xf numFmtId="0" fontId="0" fillId="11" borderId="4" xfId="0" applyFill="1" applyBorder="1" applyAlignment="1">
      <alignment vertical="top" wrapText="1"/>
    </xf>
    <xf numFmtId="0" fontId="4" fillId="11" borderId="8" xfId="0" applyFont="1" applyFill="1" applyBorder="1" applyAlignment="1">
      <alignment vertical="top"/>
    </xf>
    <xf numFmtId="0" fontId="0" fillId="11" borderId="6" xfId="0" applyFill="1" applyBorder="1" applyAlignment="1">
      <alignment vertical="top"/>
    </xf>
    <xf numFmtId="0" fontId="0" fillId="11" borderId="4" xfId="0" applyFill="1" applyBorder="1"/>
    <xf numFmtId="0" fontId="0" fillId="11" borderId="7" xfId="0" applyFill="1" applyBorder="1" applyAlignment="1">
      <alignment vertical="top"/>
    </xf>
    <xf numFmtId="0" fontId="2" fillId="0" borderId="0" xfId="0" applyFont="1" applyAlignment="1">
      <alignment horizontal="center"/>
    </xf>
    <xf numFmtId="0" fontId="34" fillId="0" borderId="0" xfId="0" applyFont="1"/>
    <xf numFmtId="0" fontId="35" fillId="8" borderId="0" xfId="0" applyFont="1" applyFill="1"/>
    <xf numFmtId="0" fontId="34" fillId="0" borderId="33" xfId="0" applyFont="1" applyBorder="1"/>
    <xf numFmtId="49" fontId="36" fillId="15" borderId="33" xfId="1" applyNumberFormat="1" applyFont="1" applyFill="1" applyBorder="1" applyAlignment="1">
      <alignment horizontal="center" vertical="center" wrapText="1" readingOrder="1"/>
    </xf>
    <xf numFmtId="0" fontId="34" fillId="0" borderId="33" xfId="0" applyFont="1" applyBorder="1" applyAlignment="1">
      <alignment horizontal="center"/>
    </xf>
    <xf numFmtId="0" fontId="37" fillId="0" borderId="0" xfId="0" applyFont="1"/>
    <xf numFmtId="0" fontId="38" fillId="8" borderId="0" xfId="0" applyFont="1" applyFill="1"/>
    <xf numFmtId="0" fontId="39" fillId="0" borderId="0" xfId="0" applyFont="1"/>
    <xf numFmtId="0" fontId="34" fillId="0" borderId="33" xfId="0" applyFont="1" applyBorder="1" applyAlignment="1">
      <alignment horizontal="left"/>
    </xf>
    <xf numFmtId="49" fontId="36" fillId="15" borderId="23" xfId="1" applyNumberFormat="1" applyFont="1" applyFill="1" applyBorder="1" applyAlignment="1">
      <alignment horizontal="center" vertical="center" wrapText="1" readingOrder="1"/>
    </xf>
    <xf numFmtId="49" fontId="36" fillId="15" borderId="39" xfId="1" applyNumberFormat="1" applyFont="1" applyFill="1" applyBorder="1" applyAlignment="1">
      <alignment horizontal="center" vertical="center" wrapText="1" readingOrder="1"/>
    </xf>
    <xf numFmtId="1" fontId="39" fillId="6" borderId="25" xfId="0" applyNumberFormat="1" applyFont="1" applyFill="1" applyBorder="1" applyAlignment="1">
      <alignment horizontal="center" vertical="center"/>
    </xf>
    <xf numFmtId="0" fontId="34" fillId="0" borderId="32" xfId="0" applyFont="1" applyBorder="1" applyAlignment="1">
      <alignment horizontal="center"/>
    </xf>
    <xf numFmtId="0" fontId="34" fillId="0" borderId="30" xfId="0" applyFont="1" applyBorder="1" applyAlignment="1">
      <alignment horizontal="center"/>
    </xf>
    <xf numFmtId="49" fontId="36" fillId="15" borderId="40" xfId="1" applyNumberFormat="1" applyFont="1" applyFill="1" applyBorder="1" applyAlignment="1">
      <alignment horizontal="center" vertical="center" wrapText="1" readingOrder="1"/>
    </xf>
    <xf numFmtId="49" fontId="36" fillId="15" borderId="41" xfId="1" applyNumberFormat="1" applyFont="1" applyFill="1" applyBorder="1" applyAlignment="1">
      <alignment horizontal="center" vertical="center" wrapText="1" readingOrder="1"/>
    </xf>
    <xf numFmtId="0" fontId="34" fillId="0" borderId="42" xfId="0" applyFont="1" applyBorder="1" applyAlignment="1">
      <alignment horizontal="center"/>
    </xf>
    <xf numFmtId="0" fontId="0" fillId="14" borderId="37" xfId="8" applyFont="1"/>
    <xf numFmtId="0" fontId="24" fillId="12" borderId="34" xfId="4"/>
    <xf numFmtId="0" fontId="43" fillId="0" borderId="0" xfId="0" applyFont="1"/>
    <xf numFmtId="0" fontId="27" fillId="0" borderId="36" xfId="7" applyAlignment="1">
      <alignment horizontal="right"/>
    </xf>
    <xf numFmtId="49" fontId="41" fillId="15" borderId="33" xfId="1" applyNumberFormat="1" applyFont="1" applyFill="1" applyBorder="1" applyAlignment="1">
      <alignment horizontal="center" vertical="center" wrapText="1" readingOrder="1"/>
    </xf>
    <xf numFmtId="0" fontId="0" fillId="4" borderId="1" xfId="0" applyFill="1" applyBorder="1"/>
    <xf numFmtId="0" fontId="0" fillId="4" borderId="2" xfId="0" applyFill="1" applyBorder="1"/>
    <xf numFmtId="0" fontId="0" fillId="4" borderId="3" xfId="0" applyFill="1" applyBorder="1"/>
    <xf numFmtId="0" fontId="2" fillId="4" borderId="2" xfId="0" applyFont="1" applyFill="1" applyBorder="1"/>
    <xf numFmtId="0" fontId="20" fillId="0" borderId="0" xfId="3" applyFill="1"/>
    <xf numFmtId="0" fontId="0" fillId="0" borderId="0" xfId="0" applyAlignment="1">
      <alignment horizontal="center" vertical="top"/>
    </xf>
    <xf numFmtId="0" fontId="0" fillId="11" borderId="0" xfId="0" applyFill="1" applyAlignment="1">
      <alignment horizontal="center" vertical="top"/>
    </xf>
    <xf numFmtId="0" fontId="0" fillId="11" borderId="6" xfId="0" applyFill="1" applyBorder="1" applyAlignment="1">
      <alignment horizontal="center" vertical="top"/>
    </xf>
    <xf numFmtId="0" fontId="2" fillId="4" borderId="3" xfId="0" applyFont="1" applyFill="1" applyBorder="1"/>
    <xf numFmtId="0" fontId="45" fillId="0" borderId="0" xfId="0" applyFont="1"/>
    <xf numFmtId="0" fontId="46" fillId="0" borderId="0" xfId="0" applyFont="1"/>
    <xf numFmtId="0" fontId="2" fillId="4" borderId="1" xfId="0" applyFont="1" applyFill="1" applyBorder="1"/>
    <xf numFmtId="0" fontId="2" fillId="4" borderId="2" xfId="0" applyFont="1" applyFill="1" applyBorder="1" applyAlignment="1">
      <alignment wrapText="1"/>
    </xf>
    <xf numFmtId="0" fontId="47" fillId="0" borderId="0" xfId="0" applyFont="1"/>
    <xf numFmtId="0" fontId="24" fillId="12" borderId="5" xfId="4" applyBorder="1"/>
    <xf numFmtId="0" fontId="24" fillId="12" borderId="4" xfId="4" applyBorder="1"/>
    <xf numFmtId="0" fontId="26" fillId="13" borderId="4" xfId="6" applyBorder="1"/>
    <xf numFmtId="0" fontId="27" fillId="14" borderId="7" xfId="8" applyFont="1" applyBorder="1"/>
    <xf numFmtId="0" fontId="1" fillId="14" borderId="8" xfId="8" applyFont="1" applyBorder="1"/>
    <xf numFmtId="0" fontId="49" fillId="15" borderId="0" xfId="2" applyFont="1" applyFill="1" applyAlignment="1">
      <alignment vertical="center"/>
    </xf>
    <xf numFmtId="0" fontId="50" fillId="15" borderId="0" xfId="2" applyFont="1" applyFill="1" applyAlignment="1">
      <alignment vertical="center"/>
    </xf>
    <xf numFmtId="0" fontId="49" fillId="15" borderId="0" xfId="2" applyFont="1" applyFill="1" applyAlignment="1">
      <alignment vertical="center" wrapText="1"/>
    </xf>
    <xf numFmtId="0" fontId="39" fillId="0" borderId="33" xfId="0" applyFont="1" applyBorder="1"/>
    <xf numFmtId="0" fontId="52" fillId="17" borderId="33" xfId="0" applyFont="1" applyFill="1" applyBorder="1" applyAlignment="1">
      <alignment horizontal="center" vertical="center" wrapText="1" readingOrder="1"/>
    </xf>
    <xf numFmtId="0" fontId="51" fillId="17" borderId="33" xfId="0" applyFont="1" applyFill="1" applyBorder="1" applyAlignment="1">
      <alignment horizontal="center" vertical="center" readingOrder="1"/>
    </xf>
    <xf numFmtId="0" fontId="53" fillId="18" borderId="33" xfId="0" applyFont="1" applyFill="1" applyBorder="1" applyAlignment="1">
      <alignment wrapText="1"/>
    </xf>
    <xf numFmtId="9" fontId="56" fillId="19" borderId="33" xfId="0" applyNumberFormat="1" applyFont="1" applyFill="1" applyBorder="1"/>
    <xf numFmtId="9" fontId="39" fillId="6" borderId="33" xfId="0" applyNumberFormat="1" applyFont="1" applyFill="1" applyBorder="1" applyAlignment="1">
      <alignment horizontal="center"/>
    </xf>
    <xf numFmtId="0" fontId="57" fillId="8" borderId="33" xfId="0" applyFont="1" applyFill="1" applyBorder="1" applyAlignment="1">
      <alignment horizontal="center"/>
    </xf>
    <xf numFmtId="0" fontId="57" fillId="8" borderId="33" xfId="0" applyFont="1" applyFill="1" applyBorder="1" applyAlignment="1">
      <alignment horizontal="center" wrapText="1"/>
    </xf>
    <xf numFmtId="0" fontId="51" fillId="17" borderId="33" xfId="0" applyFont="1" applyFill="1" applyBorder="1" applyAlignment="1">
      <alignment wrapText="1" readingOrder="1"/>
    </xf>
    <xf numFmtId="9" fontId="42" fillId="6" borderId="33" xfId="0" applyNumberFormat="1" applyFont="1" applyFill="1" applyBorder="1" applyAlignment="1">
      <alignment horizontal="center"/>
    </xf>
    <xf numFmtId="9" fontId="58" fillId="6" borderId="33" xfId="0" applyNumberFormat="1" applyFont="1" applyFill="1" applyBorder="1" applyAlignment="1">
      <alignment horizontal="center"/>
    </xf>
    <xf numFmtId="0" fontId="60" fillId="0" borderId="9" xfId="0" applyFont="1" applyBorder="1"/>
    <xf numFmtId="0" fontId="34" fillId="0" borderId="10" xfId="0" applyFont="1" applyBorder="1"/>
    <xf numFmtId="0" fontId="34" fillId="0" borderId="11" xfId="0" applyFont="1" applyBorder="1"/>
    <xf numFmtId="0" fontId="60" fillId="0" borderId="14" xfId="0" applyFont="1" applyBorder="1"/>
    <xf numFmtId="0" fontId="60" fillId="0" borderId="0" xfId="0" applyFont="1"/>
    <xf numFmtId="0" fontId="34" fillId="0" borderId="15" xfId="0" applyFont="1" applyBorder="1"/>
    <xf numFmtId="0" fontId="34" fillId="0" borderId="14" xfId="0" applyFont="1" applyBorder="1"/>
    <xf numFmtId="0" fontId="38" fillId="3" borderId="0" xfId="2" applyFont="1" applyFill="1" applyAlignment="1">
      <alignment vertical="center"/>
    </xf>
    <xf numFmtId="49" fontId="30" fillId="15" borderId="0" xfId="1" applyNumberFormat="1" applyFont="1" applyFill="1" applyAlignment="1">
      <alignment vertical="center" wrapText="1" readingOrder="1"/>
    </xf>
    <xf numFmtId="49" fontId="30" fillId="15" borderId="0" xfId="1" applyNumberFormat="1" applyFont="1" applyFill="1" applyAlignment="1">
      <alignment horizontal="left" vertical="center" wrapText="1" readingOrder="1"/>
    </xf>
    <xf numFmtId="9" fontId="62" fillId="3" borderId="0" xfId="0" applyNumberFormat="1" applyFont="1" applyFill="1" applyAlignment="1">
      <alignment horizontal="left" vertical="center" wrapText="1"/>
    </xf>
    <xf numFmtId="0" fontId="63" fillId="3" borderId="0" xfId="0" applyFont="1" applyFill="1" applyAlignment="1">
      <alignment horizontal="left" vertical="center" wrapText="1"/>
    </xf>
    <xf numFmtId="9" fontId="34" fillId="0" borderId="0" xfId="9" applyFont="1"/>
    <xf numFmtId="9" fontId="34" fillId="3" borderId="0" xfId="0" applyNumberFormat="1" applyFont="1" applyFill="1" applyAlignment="1">
      <alignment horizontal="left" vertical="center" wrapText="1"/>
    </xf>
    <xf numFmtId="0" fontId="34" fillId="0" borderId="18" xfId="0" applyFont="1" applyBorder="1"/>
    <xf numFmtId="0" fontId="34" fillId="0" borderId="19" xfId="0" applyFont="1" applyBorder="1"/>
    <xf numFmtId="0" fontId="34" fillId="0" borderId="20" xfId="0" applyFont="1" applyBorder="1"/>
    <xf numFmtId="9" fontId="34" fillId="0" borderId="0" xfId="0" applyNumberFormat="1" applyFont="1"/>
    <xf numFmtId="49" fontId="54" fillId="17" borderId="0" xfId="0" applyNumberFormat="1" applyFont="1" applyFill="1" applyAlignment="1">
      <alignment vertical="center" wrapText="1" readingOrder="1"/>
    </xf>
    <xf numFmtId="0" fontId="63" fillId="3" borderId="0" xfId="0" applyFont="1" applyFill="1" applyAlignment="1">
      <alignment vertical="center" wrapText="1"/>
    </xf>
    <xf numFmtId="49" fontId="30" fillId="15" borderId="0" xfId="1" applyNumberFormat="1" applyFont="1" applyFill="1" applyAlignment="1">
      <alignment horizontal="left" vertical="top" wrapText="1" readingOrder="1"/>
    </xf>
    <xf numFmtId="0" fontId="34" fillId="3" borderId="0" xfId="0" applyFont="1" applyFill="1" applyAlignment="1">
      <alignment horizontal="left" vertical="center" wrapText="1"/>
    </xf>
    <xf numFmtId="0" fontId="34" fillId="3" borderId="0" xfId="0" applyFont="1" applyFill="1" applyAlignment="1">
      <alignment vertical="center" wrapText="1"/>
    </xf>
    <xf numFmtId="49" fontId="30" fillId="15" borderId="0" xfId="1" applyNumberFormat="1" applyFont="1" applyFill="1" applyAlignment="1">
      <alignment vertical="center" readingOrder="1"/>
    </xf>
    <xf numFmtId="0" fontId="70" fillId="3" borderId="0" xfId="0" applyFont="1" applyFill="1" applyAlignment="1">
      <alignment horizontal="left" vertical="center" wrapText="1"/>
    </xf>
    <xf numFmtId="9" fontId="39" fillId="3" borderId="0" xfId="0" applyNumberFormat="1" applyFont="1" applyFill="1" applyAlignment="1">
      <alignment horizontal="left" vertical="center" wrapText="1"/>
    </xf>
    <xf numFmtId="0" fontId="71" fillId="3" borderId="0" xfId="0" applyFont="1" applyFill="1" applyAlignment="1">
      <alignment horizontal="left" vertical="center" wrapText="1"/>
    </xf>
    <xf numFmtId="0" fontId="72" fillId="15" borderId="0" xfId="0" applyFont="1" applyFill="1"/>
    <xf numFmtId="0" fontId="36" fillId="15" borderId="0" xfId="0" applyFont="1" applyFill="1"/>
    <xf numFmtId="0" fontId="8" fillId="15" borderId="0" xfId="0" applyFont="1" applyFill="1"/>
    <xf numFmtId="0" fontId="34" fillId="22" borderId="47" xfId="0" applyFont="1" applyFill="1" applyBorder="1"/>
    <xf numFmtId="0" fontId="34" fillId="20" borderId="50" xfId="0" applyFont="1" applyFill="1" applyBorder="1" applyAlignment="1">
      <alignment wrapText="1"/>
    </xf>
    <xf numFmtId="0" fontId="0" fillId="20" borderId="48" xfId="0" applyFill="1" applyBorder="1" applyAlignment="1">
      <alignment wrapText="1"/>
    </xf>
    <xf numFmtId="0" fontId="34" fillId="0" borderId="0" xfId="0" applyFont="1" applyAlignment="1">
      <alignment wrapText="1"/>
    </xf>
    <xf numFmtId="0" fontId="34" fillId="22" borderId="47" xfId="0" applyFont="1" applyFill="1" applyBorder="1" applyAlignment="1">
      <alignment wrapText="1"/>
    </xf>
    <xf numFmtId="0" fontId="34" fillId="23" borderId="54" xfId="0" applyFont="1" applyFill="1" applyBorder="1" applyAlignment="1">
      <alignment wrapText="1"/>
    </xf>
    <xf numFmtId="0" fontId="34" fillId="23" borderId="55" xfId="0" applyFont="1" applyFill="1" applyBorder="1" applyAlignment="1">
      <alignment wrapText="1"/>
    </xf>
    <xf numFmtId="0" fontId="34" fillId="23" borderId="56" xfId="0" applyFont="1" applyFill="1" applyBorder="1" applyAlignment="1">
      <alignment wrapText="1"/>
    </xf>
    <xf numFmtId="0" fontId="34" fillId="24" borderId="57" xfId="0" applyFont="1" applyFill="1" applyBorder="1" applyAlignment="1">
      <alignment wrapText="1"/>
    </xf>
    <xf numFmtId="0" fontId="34" fillId="24" borderId="55" xfId="0" applyFont="1" applyFill="1" applyBorder="1" applyAlignment="1">
      <alignment wrapText="1"/>
    </xf>
    <xf numFmtId="0" fontId="34" fillId="25" borderId="55" xfId="0" applyFont="1" applyFill="1" applyBorder="1" applyAlignment="1">
      <alignment wrapText="1"/>
    </xf>
    <xf numFmtId="0" fontId="34" fillId="25" borderId="47" xfId="0" applyFont="1" applyFill="1" applyBorder="1" applyAlignment="1">
      <alignment wrapText="1"/>
    </xf>
    <xf numFmtId="0" fontId="73" fillId="25" borderId="55" xfId="0" applyFont="1" applyFill="1" applyBorder="1" applyAlignment="1">
      <alignment wrapText="1"/>
    </xf>
    <xf numFmtId="0" fontId="73" fillId="25" borderId="56" xfId="0" applyFont="1" applyFill="1" applyBorder="1" applyAlignment="1">
      <alignment wrapText="1"/>
    </xf>
    <xf numFmtId="0" fontId="34" fillId="9" borderId="54" xfId="0" applyFont="1" applyFill="1" applyBorder="1" applyAlignment="1">
      <alignment wrapText="1"/>
    </xf>
    <xf numFmtId="0" fontId="34" fillId="9" borderId="57" xfId="0" applyFont="1" applyFill="1" applyBorder="1" applyAlignment="1">
      <alignment wrapText="1"/>
    </xf>
    <xf numFmtId="0" fontId="34" fillId="9" borderId="55" xfId="0" applyFont="1" applyFill="1" applyBorder="1" applyAlignment="1">
      <alignment wrapText="1"/>
    </xf>
    <xf numFmtId="0" fontId="34" fillId="9" borderId="56" xfId="0" applyFont="1" applyFill="1" applyBorder="1" applyAlignment="1">
      <alignment wrapText="1"/>
    </xf>
    <xf numFmtId="0" fontId="74" fillId="26" borderId="54" xfId="0" applyFont="1" applyFill="1" applyBorder="1" applyAlignment="1">
      <alignment wrapText="1"/>
    </xf>
    <xf numFmtId="0" fontId="74" fillId="26" borderId="55" xfId="0" applyFont="1" applyFill="1" applyBorder="1" applyAlignment="1">
      <alignment wrapText="1"/>
    </xf>
    <xf numFmtId="0" fontId="34" fillId="20" borderId="47" xfId="0" applyFont="1" applyFill="1" applyBorder="1" applyAlignment="1">
      <alignment wrapText="1"/>
    </xf>
    <xf numFmtId="0" fontId="75" fillId="27" borderId="54" xfId="0" applyFont="1" applyFill="1" applyBorder="1" applyAlignment="1">
      <alignment wrapText="1"/>
    </xf>
    <xf numFmtId="0" fontId="75" fillId="27" borderId="55" xfId="0" applyFont="1" applyFill="1" applyBorder="1" applyAlignment="1">
      <alignment wrapText="1"/>
    </xf>
    <xf numFmtId="0" fontId="0" fillId="20" borderId="56" xfId="0" applyFill="1" applyBorder="1" applyAlignment="1">
      <alignment wrapText="1"/>
    </xf>
    <xf numFmtId="0" fontId="76" fillId="0" borderId="0" xfId="0" applyFont="1" applyAlignment="1">
      <alignment wrapText="1"/>
    </xf>
    <xf numFmtId="0" fontId="77" fillId="0" borderId="0" xfId="0" applyFont="1" applyAlignment="1">
      <alignment wrapText="1"/>
    </xf>
    <xf numFmtId="0" fontId="78" fillId="0" borderId="47" xfId="0" applyFont="1" applyBorder="1" applyAlignment="1">
      <alignment wrapText="1"/>
    </xf>
    <xf numFmtId="0" fontId="78" fillId="0" borderId="54" xfId="0" applyFont="1" applyBorder="1" applyAlignment="1">
      <alignment wrapText="1"/>
    </xf>
    <xf numFmtId="0" fontId="78" fillId="0" borderId="57" xfId="0" applyFont="1" applyBorder="1" applyAlignment="1">
      <alignment wrapText="1"/>
    </xf>
    <xf numFmtId="0" fontId="78" fillId="0" borderId="55" xfId="0" applyFont="1" applyBorder="1" applyAlignment="1">
      <alignment wrapText="1"/>
    </xf>
    <xf numFmtId="0" fontId="78" fillId="0" borderId="59" xfId="0" applyFont="1" applyBorder="1" applyAlignment="1">
      <alignment wrapText="1"/>
    </xf>
    <xf numFmtId="0" fontId="79" fillId="21" borderId="55" xfId="0" applyFont="1" applyFill="1" applyBorder="1" applyAlignment="1">
      <alignment wrapText="1"/>
    </xf>
    <xf numFmtId="0" fontId="74" fillId="0" borderId="58" xfId="0" applyFont="1" applyBorder="1" applyAlignment="1">
      <alignment wrapText="1"/>
    </xf>
    <xf numFmtId="0" fontId="74" fillId="0" borderId="55" xfId="0" applyFont="1" applyBorder="1" applyAlignment="1">
      <alignment wrapText="1"/>
    </xf>
    <xf numFmtId="0" fontId="75" fillId="0" borderId="58" xfId="0" applyFont="1" applyBorder="1" applyAlignment="1">
      <alignment wrapText="1"/>
    </xf>
    <xf numFmtId="0" fontId="75" fillId="0" borderId="59" xfId="0" applyFont="1" applyBorder="1" applyAlignment="1">
      <alignment wrapText="1"/>
    </xf>
    <xf numFmtId="0" fontId="0" fillId="0" borderId="60" xfId="0" applyBorder="1" applyAlignment="1">
      <alignment wrapText="1"/>
    </xf>
    <xf numFmtId="0" fontId="34" fillId="0" borderId="1" xfId="0" applyFont="1" applyBorder="1"/>
    <xf numFmtId="0" fontId="34" fillId="0" borderId="2" xfId="0" applyFont="1" applyBorder="1"/>
    <xf numFmtId="9" fontId="34" fillId="21" borderId="47" xfId="0" applyNumberFormat="1" applyFont="1" applyFill="1" applyBorder="1"/>
    <xf numFmtId="9" fontId="34" fillId="0" borderId="12" xfId="0" applyNumberFormat="1" applyFont="1" applyBorder="1"/>
    <xf numFmtId="9" fontId="34" fillId="0" borderId="2" xfId="0" applyNumberFormat="1" applyFont="1" applyBorder="1"/>
    <xf numFmtId="9" fontId="34" fillId="0" borderId="13" xfId="0" applyNumberFormat="1" applyFont="1" applyBorder="1"/>
    <xf numFmtId="9" fontId="34" fillId="21" borderId="2" xfId="0" applyNumberFormat="1" applyFont="1" applyFill="1" applyBorder="1" applyAlignment="1">
      <alignment wrapText="1"/>
    </xf>
    <xf numFmtId="9" fontId="34" fillId="21" borderId="2" xfId="0" applyNumberFormat="1" applyFont="1" applyFill="1" applyBorder="1"/>
    <xf numFmtId="0" fontId="34" fillId="28" borderId="2" xfId="0" applyFont="1" applyFill="1" applyBorder="1"/>
    <xf numFmtId="9" fontId="34" fillId="28" borderId="2" xfId="0" applyNumberFormat="1" applyFont="1" applyFill="1" applyBorder="1"/>
    <xf numFmtId="9" fontId="34" fillId="21" borderId="3" xfId="0" applyNumberFormat="1" applyFont="1" applyFill="1" applyBorder="1"/>
    <xf numFmtId="9" fontId="34" fillId="0" borderId="1" xfId="0" applyNumberFormat="1" applyFont="1" applyBorder="1"/>
    <xf numFmtId="9" fontId="34" fillId="0" borderId="59" xfId="0" applyNumberFormat="1" applyFont="1" applyBorder="1"/>
    <xf numFmtId="9" fontId="34" fillId="21" borderId="13" xfId="0" applyNumberFormat="1" applyFont="1" applyFill="1" applyBorder="1"/>
    <xf numFmtId="165" fontId="34" fillId="0" borderId="12" xfId="0" applyNumberFormat="1" applyFont="1" applyBorder="1"/>
    <xf numFmtId="9" fontId="34" fillId="0" borderId="2" xfId="9" applyFont="1" applyBorder="1"/>
    <xf numFmtId="165" fontId="80" fillId="0" borderId="12" xfId="9" applyNumberFormat="1" applyFont="1" applyBorder="1"/>
    <xf numFmtId="9" fontId="80" fillId="0" borderId="2" xfId="9" applyFont="1" applyBorder="1"/>
    <xf numFmtId="9" fontId="80" fillId="0" borderId="2" xfId="0" applyNumberFormat="1" applyFont="1" applyBorder="1"/>
    <xf numFmtId="9" fontId="80" fillId="0" borderId="13" xfId="9" applyFont="1" applyBorder="1"/>
    <xf numFmtId="165" fontId="76" fillId="0" borderId="0" xfId="0" applyNumberFormat="1" applyFont="1"/>
    <xf numFmtId="9" fontId="2" fillId="0" borderId="0" xfId="0" applyNumberFormat="1" applyFont="1"/>
    <xf numFmtId="9" fontId="0" fillId="0" borderId="0" xfId="0" applyNumberFormat="1"/>
    <xf numFmtId="0" fontId="34" fillId="0" borderId="5" xfId="0" applyFont="1" applyBorder="1"/>
    <xf numFmtId="9" fontId="34" fillId="0" borderId="14" xfId="0" applyNumberFormat="1" applyFont="1" applyBorder="1"/>
    <xf numFmtId="9" fontId="34" fillId="0" borderId="15" xfId="0" applyNumberFormat="1" applyFont="1" applyBorder="1"/>
    <xf numFmtId="9" fontId="34" fillId="21" borderId="0" xfId="0" applyNumberFormat="1" applyFont="1" applyFill="1"/>
    <xf numFmtId="9" fontId="34" fillId="0" borderId="5" xfId="0" applyNumberFormat="1" applyFont="1" applyBorder="1"/>
    <xf numFmtId="0" fontId="34" fillId="0" borderId="4" xfId="0" applyFont="1" applyBorder="1"/>
    <xf numFmtId="9" fontId="34" fillId="0" borderId="62" xfId="0" applyNumberFormat="1" applyFont="1" applyBorder="1"/>
    <xf numFmtId="9" fontId="34" fillId="21" borderId="15" xfId="0" applyNumberFormat="1" applyFont="1" applyFill="1" applyBorder="1"/>
    <xf numFmtId="165" fontId="34" fillId="0" borderId="14" xfId="0" applyNumberFormat="1" applyFont="1" applyBorder="1"/>
    <xf numFmtId="9" fontId="34" fillId="0" borderId="0" xfId="9" applyFont="1" applyBorder="1"/>
    <xf numFmtId="165" fontId="80" fillId="0" borderId="14" xfId="9" applyNumberFormat="1" applyFont="1" applyBorder="1"/>
    <xf numFmtId="9" fontId="80" fillId="0" borderId="0" xfId="9" applyFont="1"/>
    <xf numFmtId="9" fontId="80" fillId="0" borderId="0" xfId="0" applyNumberFormat="1" applyFont="1"/>
    <xf numFmtId="9" fontId="80" fillId="0" borderId="15" xfId="9" applyFont="1" applyBorder="1"/>
    <xf numFmtId="0" fontId="34" fillId="0" borderId="8" xfId="0" applyFont="1" applyBorder="1"/>
    <xf numFmtId="0" fontId="34" fillId="0" borderId="6" xfId="0" applyFont="1" applyBorder="1"/>
    <xf numFmtId="9" fontId="34" fillId="0" borderId="16" xfId="0" applyNumberFormat="1" applyFont="1" applyBorder="1"/>
    <xf numFmtId="9" fontId="34" fillId="0" borderId="6" xfId="0" applyNumberFormat="1" applyFont="1" applyBorder="1"/>
    <xf numFmtId="9" fontId="34" fillId="0" borderId="17" xfId="0" applyNumberFormat="1" applyFont="1" applyBorder="1"/>
    <xf numFmtId="9" fontId="34" fillId="21" borderId="6" xfId="0" applyNumberFormat="1" applyFont="1" applyFill="1" applyBorder="1"/>
    <xf numFmtId="9" fontId="34" fillId="28" borderId="6" xfId="0" applyNumberFormat="1" applyFont="1" applyFill="1" applyBorder="1"/>
    <xf numFmtId="0" fontId="34" fillId="0" borderId="7" xfId="0" applyFont="1" applyBorder="1"/>
    <xf numFmtId="9" fontId="34" fillId="0" borderId="8" xfId="0" applyNumberFormat="1" applyFont="1" applyBorder="1"/>
    <xf numFmtId="9" fontId="34" fillId="0" borderId="63" xfId="0" applyNumberFormat="1" applyFont="1" applyBorder="1"/>
    <xf numFmtId="9" fontId="34" fillId="21" borderId="17" xfId="0" applyNumberFormat="1" applyFont="1" applyFill="1" applyBorder="1"/>
    <xf numFmtId="9" fontId="34" fillId="0" borderId="6" xfId="9" applyFont="1" applyBorder="1"/>
    <xf numFmtId="165" fontId="80" fillId="0" borderId="16" xfId="9" applyNumberFormat="1" applyFont="1" applyBorder="1"/>
    <xf numFmtId="9" fontId="80" fillId="0" borderId="6" xfId="9" applyFont="1" applyBorder="1"/>
    <xf numFmtId="9" fontId="80" fillId="0" borderId="6" xfId="0" applyNumberFormat="1" applyFont="1" applyBorder="1"/>
    <xf numFmtId="9" fontId="80" fillId="0" borderId="17" xfId="9" applyFont="1" applyBorder="1"/>
    <xf numFmtId="0" fontId="34" fillId="28" borderId="0" xfId="0" applyFont="1" applyFill="1"/>
    <xf numFmtId="9" fontId="34" fillId="28" borderId="0" xfId="0" applyNumberFormat="1" applyFont="1" applyFill="1"/>
    <xf numFmtId="9" fontId="34" fillId="21" borderId="4" xfId="0" applyNumberFormat="1" applyFont="1" applyFill="1" applyBorder="1"/>
    <xf numFmtId="9" fontId="34" fillId="0" borderId="18" xfId="0" applyNumberFormat="1" applyFont="1" applyBorder="1"/>
    <xf numFmtId="9" fontId="34" fillId="0" borderId="19" xfId="0" applyNumberFormat="1" applyFont="1" applyBorder="1"/>
    <xf numFmtId="9" fontId="34" fillId="0" borderId="20" xfId="0" applyNumberFormat="1" applyFont="1" applyBorder="1"/>
    <xf numFmtId="9" fontId="34" fillId="21" borderId="19" xfId="0" applyNumberFormat="1" applyFont="1" applyFill="1" applyBorder="1"/>
    <xf numFmtId="9" fontId="34" fillId="28" borderId="19" xfId="0" applyNumberFormat="1" applyFont="1" applyFill="1" applyBorder="1"/>
    <xf numFmtId="0" fontId="34" fillId="0" borderId="64" xfId="0" applyFont="1" applyBorder="1"/>
    <xf numFmtId="0" fontId="34" fillId="0" borderId="65" xfId="0" applyFont="1" applyBorder="1"/>
    <xf numFmtId="165" fontId="34" fillId="0" borderId="64" xfId="0" applyNumberFormat="1" applyFont="1" applyBorder="1"/>
    <xf numFmtId="9" fontId="34" fillId="0" borderId="66" xfId="0" applyNumberFormat="1" applyFont="1" applyBorder="1"/>
    <xf numFmtId="9" fontId="34" fillId="21" borderId="20" xfId="0" applyNumberFormat="1" applyFont="1" applyFill="1" applyBorder="1"/>
    <xf numFmtId="165" fontId="34" fillId="0" borderId="18" xfId="0" applyNumberFormat="1" applyFont="1" applyBorder="1"/>
    <xf numFmtId="9" fontId="34" fillId="0" borderId="19" xfId="9" applyFont="1" applyBorder="1"/>
    <xf numFmtId="165" fontId="80" fillId="0" borderId="18" xfId="9" applyNumberFormat="1" applyFont="1" applyBorder="1"/>
    <xf numFmtId="9" fontId="80" fillId="0" borderId="19" xfId="9" applyFont="1" applyBorder="1"/>
    <xf numFmtId="9" fontId="80" fillId="0" borderId="19" xfId="0" applyNumberFormat="1" applyFont="1" applyBorder="1"/>
    <xf numFmtId="9" fontId="80" fillId="0" borderId="20" xfId="9" applyFont="1" applyBorder="1"/>
    <xf numFmtId="9" fontId="34" fillId="0" borderId="0" xfId="9" applyFont="1" applyFill="1" applyBorder="1"/>
    <xf numFmtId="0" fontId="65" fillId="0" borderId="0" xfId="0" applyFont="1" applyAlignment="1">
      <alignment horizontal="left" vertical="center"/>
    </xf>
    <xf numFmtId="164" fontId="65" fillId="0" borderId="0" xfId="0" applyNumberFormat="1" applyFont="1" applyAlignment="1">
      <alignment horizontal="left" vertical="center"/>
    </xf>
    <xf numFmtId="9" fontId="66" fillId="0" borderId="0" xfId="0" applyNumberFormat="1" applyFont="1"/>
    <xf numFmtId="2" fontId="0" fillId="0" borderId="0" xfId="0" applyNumberFormat="1"/>
    <xf numFmtId="0" fontId="67" fillId="0" borderId="0" xfId="0" applyFont="1"/>
    <xf numFmtId="0" fontId="68" fillId="0" borderId="0" xfId="0" quotePrefix="1" applyFont="1"/>
    <xf numFmtId="0" fontId="69" fillId="0" borderId="0" xfId="0" applyFont="1"/>
    <xf numFmtId="0" fontId="35" fillId="0" borderId="0" xfId="0" applyFont="1"/>
    <xf numFmtId="0" fontId="34" fillId="0" borderId="0" xfId="0" applyFont="1" applyAlignment="1">
      <alignment horizontal="center"/>
    </xf>
    <xf numFmtId="0" fontId="38" fillId="8" borderId="0" xfId="0" applyFont="1" applyFill="1" applyAlignment="1">
      <alignment vertical="top"/>
    </xf>
    <xf numFmtId="0" fontId="2" fillId="4" borderId="2" xfId="0" applyFont="1" applyFill="1" applyBorder="1" applyAlignment="1">
      <alignment horizontal="center"/>
    </xf>
    <xf numFmtId="0" fontId="2" fillId="4" borderId="2" xfId="0" applyFont="1" applyFill="1" applyBorder="1" applyAlignment="1">
      <alignment horizontal="center" wrapText="1"/>
    </xf>
    <xf numFmtId="0" fontId="2" fillId="0" borderId="1" xfId="0" applyFont="1" applyBorder="1" applyAlignment="1">
      <alignment horizontal="center"/>
    </xf>
    <xf numFmtId="0" fontId="2" fillId="0" borderId="3" xfId="0" applyFont="1" applyBorder="1" applyAlignment="1">
      <alignment horizontal="center"/>
    </xf>
    <xf numFmtId="49" fontId="83" fillId="30" borderId="23" xfId="1" applyNumberFormat="1" applyFont="1" applyFill="1" applyBorder="1" applyAlignment="1">
      <alignment horizontal="center" vertical="center" wrapText="1" readingOrder="1"/>
    </xf>
    <xf numFmtId="49" fontId="83" fillId="6" borderId="28" xfId="1" applyNumberFormat="1" applyFont="1" applyFill="1" applyBorder="1" applyAlignment="1">
      <alignment horizontal="center" vertical="center" readingOrder="1"/>
    </xf>
    <xf numFmtId="0" fontId="15" fillId="3" borderId="0" xfId="2" applyFont="1" applyFill="1" applyAlignment="1">
      <alignment horizontal="center"/>
    </xf>
    <xf numFmtId="0" fontId="18" fillId="8" borderId="0" xfId="2" applyFont="1" applyFill="1" applyAlignment="1">
      <alignment horizontal="center"/>
    </xf>
    <xf numFmtId="0" fontId="84" fillId="31" borderId="0" xfId="0" applyFont="1" applyFill="1"/>
    <xf numFmtId="166" fontId="26" fillId="13" borderId="34" xfId="6" applyNumberFormat="1"/>
    <xf numFmtId="0" fontId="80" fillId="0" borderId="0" xfId="0" quotePrefix="1" applyFont="1" applyAlignment="1">
      <alignment horizontal="center" vertical="center"/>
    </xf>
    <xf numFmtId="0" fontId="49" fillId="15" borderId="4" xfId="2" applyFont="1" applyFill="1" applyBorder="1" applyAlignment="1">
      <alignment vertical="center"/>
    </xf>
    <xf numFmtId="49" fontId="41" fillId="15" borderId="22" xfId="1" applyNumberFormat="1" applyFont="1" applyFill="1" applyBorder="1" applyAlignment="1">
      <alignment horizontal="center" vertical="center" readingOrder="1"/>
    </xf>
    <xf numFmtId="49" fontId="41" fillId="15" borderId="0" xfId="1" applyNumberFormat="1" applyFont="1" applyFill="1" applyAlignment="1">
      <alignment horizontal="center" vertical="center" wrapText="1" readingOrder="1"/>
    </xf>
    <xf numFmtId="11" fontId="39" fillId="6" borderId="25" xfId="0" applyNumberFormat="1" applyFont="1" applyFill="1" applyBorder="1" applyAlignment="1">
      <alignment horizontal="center" vertical="center"/>
    </xf>
    <xf numFmtId="0" fontId="51" fillId="7" borderId="33" xfId="0" applyFont="1" applyFill="1" applyBorder="1" applyAlignment="1">
      <alignment horizontal="center" vertical="center" wrapText="1" readingOrder="1"/>
    </xf>
    <xf numFmtId="9" fontId="42" fillId="6" borderId="33" xfId="0" applyNumberFormat="1" applyFont="1" applyFill="1" applyBorder="1" applyAlignment="1">
      <alignment horizontal="center" vertical="center"/>
    </xf>
    <xf numFmtId="49" fontId="41" fillId="15" borderId="23" xfId="1" applyNumberFormat="1" applyFont="1" applyFill="1" applyBorder="1" applyAlignment="1">
      <alignment horizontal="center" vertical="center" wrapText="1" readingOrder="1"/>
    </xf>
    <xf numFmtId="49" fontId="41" fillId="15" borderId="70" xfId="1" applyNumberFormat="1" applyFont="1" applyFill="1" applyBorder="1" applyAlignment="1">
      <alignment horizontal="center" vertical="center" wrapText="1" readingOrder="1"/>
    </xf>
    <xf numFmtId="11" fontId="39" fillId="6" borderId="71" xfId="0" applyNumberFormat="1" applyFont="1" applyFill="1" applyBorder="1" applyAlignment="1">
      <alignment horizontal="center" vertical="center"/>
    </xf>
    <xf numFmtId="11" fontId="42" fillId="6" borderId="71" xfId="0" applyNumberFormat="1" applyFont="1" applyFill="1" applyBorder="1" applyAlignment="1">
      <alignment horizontal="center" vertical="center"/>
    </xf>
    <xf numFmtId="11" fontId="42" fillId="6" borderId="72" xfId="0" applyNumberFormat="1" applyFont="1" applyFill="1" applyBorder="1" applyAlignment="1">
      <alignment horizontal="center" vertical="center"/>
    </xf>
    <xf numFmtId="49" fontId="36" fillId="15" borderId="33" xfId="1" applyNumberFormat="1" applyFont="1" applyFill="1" applyBorder="1" applyAlignment="1">
      <alignment horizontal="center" vertical="center" readingOrder="1"/>
    </xf>
    <xf numFmtId="49" fontId="22" fillId="32" borderId="28" xfId="1" applyNumberFormat="1" applyFont="1" applyFill="1" applyBorder="1" applyAlignment="1">
      <alignment horizontal="center" vertical="center" readingOrder="1"/>
    </xf>
    <xf numFmtId="49" fontId="86" fillId="32" borderId="29" xfId="1" applyNumberFormat="1" applyFont="1" applyFill="1" applyBorder="1" applyAlignment="1">
      <alignment horizontal="left" vertical="center" wrapText="1" readingOrder="1"/>
    </xf>
    <xf numFmtId="49" fontId="86" fillId="32" borderId="29" xfId="1" applyNumberFormat="1" applyFont="1" applyFill="1" applyBorder="1" applyAlignment="1">
      <alignment horizontal="left" vertical="center" readingOrder="1"/>
    </xf>
    <xf numFmtId="0" fontId="80" fillId="0" borderId="0" xfId="0" quotePrefix="1" applyFont="1" applyAlignment="1">
      <alignment vertical="center"/>
    </xf>
    <xf numFmtId="0" fontId="15" fillId="15" borderId="0" xfId="2" applyFont="1" applyFill="1" applyAlignment="1">
      <alignment vertical="center"/>
    </xf>
    <xf numFmtId="0" fontId="89" fillId="15" borderId="0" xfId="2" applyFont="1" applyFill="1" applyAlignment="1">
      <alignment vertical="center"/>
    </xf>
    <xf numFmtId="0" fontId="15" fillId="15" borderId="4" xfId="2" applyFont="1" applyFill="1" applyBorder="1" applyAlignment="1">
      <alignment vertical="center"/>
    </xf>
    <xf numFmtId="0" fontId="90" fillId="0" borderId="0" xfId="0" applyFont="1"/>
    <xf numFmtId="0" fontId="91" fillId="0" borderId="0" xfId="0" applyFont="1"/>
    <xf numFmtId="0" fontId="90" fillId="0" borderId="4" xfId="0" applyFont="1" applyBorder="1"/>
    <xf numFmtId="0" fontId="92" fillId="8" borderId="0" xfId="0" applyFont="1" applyFill="1"/>
    <xf numFmtId="0" fontId="94" fillId="8" borderId="0" xfId="0" applyFont="1" applyFill="1"/>
    <xf numFmtId="49" fontId="95" fillId="15" borderId="33" xfId="1" applyNumberFormat="1" applyFont="1" applyFill="1" applyBorder="1" applyAlignment="1">
      <alignment horizontal="center" vertical="center" wrapText="1" readingOrder="1"/>
    </xf>
    <xf numFmtId="0" fontId="90" fillId="0" borderId="0" xfId="0" applyFont="1" applyAlignment="1">
      <alignment horizontal="center" vertical="center"/>
    </xf>
    <xf numFmtId="0" fontId="90" fillId="0" borderId="0" xfId="0" applyFont="1" applyAlignment="1">
      <alignment horizontal="center"/>
    </xf>
    <xf numFmtId="0" fontId="90" fillId="29" borderId="0" xfId="0" applyFont="1" applyFill="1" applyAlignment="1">
      <alignment horizontal="center" vertical="center" wrapText="1"/>
    </xf>
    <xf numFmtId="0" fontId="97" fillId="0" borderId="0" xfId="0" applyFont="1" applyAlignment="1">
      <alignment horizontal="center" vertical="center"/>
    </xf>
    <xf numFmtId="0" fontId="90" fillId="0" borderId="0" xfId="0" applyFont="1" applyAlignment="1">
      <alignment horizontal="center" vertical="center" wrapText="1"/>
    </xf>
    <xf numFmtId="0" fontId="15" fillId="0" borderId="0" xfId="2" applyFont="1" applyAlignment="1">
      <alignment vertical="center"/>
    </xf>
    <xf numFmtId="0" fontId="13" fillId="0" borderId="0" xfId="0" applyFont="1"/>
    <xf numFmtId="0" fontId="98" fillId="2" borderId="0" xfId="0" applyFont="1" applyFill="1"/>
    <xf numFmtId="0" fontId="36" fillId="2" borderId="0" xfId="0" applyFont="1" applyFill="1"/>
    <xf numFmtId="0" fontId="99" fillId="0" borderId="0" xfId="0" applyFont="1"/>
    <xf numFmtId="0" fontId="34" fillId="16" borderId="0" xfId="0" applyFont="1" applyFill="1"/>
    <xf numFmtId="0" fontId="100" fillId="0" borderId="0" xfId="0" applyFont="1"/>
    <xf numFmtId="0" fontId="99" fillId="0" borderId="1" xfId="0" applyFont="1" applyBorder="1" applyAlignment="1">
      <alignment horizontal="center"/>
    </xf>
    <xf numFmtId="0" fontId="99" fillId="0" borderId="3" xfId="0" applyFont="1" applyBorder="1" applyAlignment="1">
      <alignment horizontal="center"/>
    </xf>
    <xf numFmtId="0" fontId="101" fillId="12" borderId="5" xfId="4" applyFont="1" applyBorder="1"/>
    <xf numFmtId="0" fontId="101" fillId="12" borderId="4" xfId="4" applyFont="1" applyBorder="1"/>
    <xf numFmtId="0" fontId="102" fillId="13" borderId="4" xfId="6" applyFont="1" applyBorder="1"/>
    <xf numFmtId="0" fontId="34" fillId="14" borderId="8" xfId="8" applyFont="1" applyBorder="1"/>
    <xf numFmtId="0" fontId="103" fillId="14" borderId="7" xfId="8" applyFont="1" applyBorder="1"/>
    <xf numFmtId="0" fontId="104" fillId="31" borderId="0" xfId="0" applyFont="1" applyFill="1"/>
    <xf numFmtId="0" fontId="101" fillId="12" borderId="34" xfId="4" applyFont="1"/>
    <xf numFmtId="0" fontId="102" fillId="13" borderId="34" xfId="6" applyFont="1"/>
    <xf numFmtId="0" fontId="105" fillId="0" borderId="0" xfId="3" applyFont="1"/>
    <xf numFmtId="49" fontId="51" fillId="0" borderId="0" xfId="1" applyNumberFormat="1" applyFont="1" applyAlignment="1">
      <alignment vertical="center" wrapText="1" readingOrder="1"/>
    </xf>
    <xf numFmtId="49" fontId="107" fillId="6" borderId="28" xfId="1" applyNumberFormat="1" applyFont="1" applyFill="1" applyBorder="1" applyAlignment="1">
      <alignment horizontal="center" vertical="center" readingOrder="1"/>
    </xf>
    <xf numFmtId="49" fontId="108" fillId="7" borderId="28" xfId="1" applyNumberFormat="1" applyFont="1" applyFill="1" applyBorder="1" applyAlignment="1">
      <alignment horizontal="center" vertical="center" readingOrder="1"/>
    </xf>
    <xf numFmtId="49" fontId="109" fillId="7" borderId="29" xfId="1" applyNumberFormat="1" applyFont="1" applyFill="1" applyBorder="1" applyAlignment="1">
      <alignment horizontal="left" vertical="center" readingOrder="1"/>
    </xf>
    <xf numFmtId="1" fontId="42" fillId="6" borderId="25" xfId="0" applyNumberFormat="1" applyFont="1" applyFill="1" applyBorder="1" applyAlignment="1">
      <alignment horizontal="center" vertical="center"/>
    </xf>
    <xf numFmtId="0" fontId="110" fillId="8" borderId="0" xfId="2" applyFont="1" applyFill="1"/>
    <xf numFmtId="0" fontId="73" fillId="0" borderId="0" xfId="0" quotePrefix="1" applyFont="1" applyAlignment="1">
      <alignment horizontal="center" vertical="center"/>
    </xf>
    <xf numFmtId="11" fontId="102" fillId="13" borderId="34" xfId="6" applyNumberFormat="1" applyFont="1" applyAlignment="1">
      <alignment horizontal="center" vertical="center"/>
    </xf>
    <xf numFmtId="0" fontId="34" fillId="14" borderId="37" xfId="8" applyFont="1"/>
    <xf numFmtId="11" fontId="34" fillId="0" borderId="0" xfId="0" applyNumberFormat="1" applyFont="1"/>
    <xf numFmtId="0" fontId="99" fillId="0" borderId="0" xfId="0" applyFont="1" applyAlignment="1">
      <alignment horizontal="left" vertical="center"/>
    </xf>
    <xf numFmtId="11" fontId="102" fillId="13" borderId="34" xfId="6" applyNumberFormat="1" applyFont="1"/>
    <xf numFmtId="0" fontId="111" fillId="13" borderId="35" xfId="5" applyFont="1"/>
    <xf numFmtId="49" fontId="107" fillId="6" borderId="69" xfId="1" applyNumberFormat="1" applyFont="1" applyFill="1" applyBorder="1" applyAlignment="1">
      <alignment horizontal="center" vertical="center" readingOrder="1"/>
    </xf>
    <xf numFmtId="49" fontId="105" fillId="15" borderId="23" xfId="3" applyNumberFormat="1" applyFont="1" applyFill="1" applyBorder="1" applyAlignment="1">
      <alignment horizontal="center" vertical="center" wrapText="1" readingOrder="1"/>
    </xf>
    <xf numFmtId="11" fontId="105" fillId="6" borderId="71" xfId="3" applyNumberFormat="1" applyFont="1" applyFill="1" applyBorder="1" applyAlignment="1">
      <alignment horizontal="center" vertical="center"/>
    </xf>
    <xf numFmtId="0" fontId="112" fillId="0" borderId="0" xfId="10" applyFont="1"/>
    <xf numFmtId="0" fontId="112" fillId="0" borderId="0" xfId="10" applyFont="1" applyAlignment="1"/>
    <xf numFmtId="0" fontId="19" fillId="14" borderId="37" xfId="8" applyFont="1"/>
    <xf numFmtId="0" fontId="29" fillId="0" borderId="33" xfId="0" applyFont="1" applyBorder="1"/>
    <xf numFmtId="49" fontId="31" fillId="0" borderId="30" xfId="1" applyNumberFormat="1" applyFont="1" applyBorder="1" applyAlignment="1">
      <alignment vertical="center" wrapText="1" readingOrder="1"/>
    </xf>
    <xf numFmtId="49" fontId="31" fillId="0" borderId="31" xfId="1" applyNumberFormat="1" applyFont="1" applyBorder="1" applyAlignment="1">
      <alignment vertical="center" wrapText="1" readingOrder="1"/>
    </xf>
    <xf numFmtId="49" fontId="31" fillId="0" borderId="32" xfId="1" applyNumberFormat="1" applyFont="1" applyBorder="1" applyAlignment="1">
      <alignment vertical="center" wrapText="1" readingOrder="1"/>
    </xf>
    <xf numFmtId="49" fontId="30" fillId="0" borderId="33" xfId="1" applyNumberFormat="1" applyFont="1" applyBorder="1" applyAlignment="1">
      <alignment vertical="center" wrapText="1" readingOrder="1"/>
    </xf>
    <xf numFmtId="49" fontId="31" fillId="0" borderId="33" xfId="1" applyNumberFormat="1" applyFont="1" applyBorder="1" applyAlignment="1">
      <alignment horizontal="center" vertical="center" wrapText="1" readingOrder="1"/>
    </xf>
    <xf numFmtId="49" fontId="30" fillId="0" borderId="40" xfId="1" applyNumberFormat="1" applyFont="1" applyBorder="1" applyAlignment="1">
      <alignment horizontal="center" vertical="center" wrapText="1" readingOrder="1"/>
    </xf>
    <xf numFmtId="49" fontId="30" fillId="0" borderId="39" xfId="1" applyNumberFormat="1" applyFont="1" applyBorder="1" applyAlignment="1">
      <alignment horizontal="center" vertical="center" wrapText="1" readingOrder="1"/>
    </xf>
    <xf numFmtId="49" fontId="30" fillId="0" borderId="41" xfId="1" applyNumberFormat="1" applyFont="1" applyBorder="1" applyAlignment="1">
      <alignment horizontal="center" vertical="center" wrapText="1" readingOrder="1"/>
    </xf>
    <xf numFmtId="49" fontId="30" fillId="0" borderId="33" xfId="1" applyNumberFormat="1" applyFont="1" applyBorder="1" applyAlignment="1">
      <alignment horizontal="center" vertical="center" wrapText="1" readingOrder="1"/>
    </xf>
    <xf numFmtId="49" fontId="31" fillId="0" borderId="33" xfId="1" applyNumberFormat="1" applyFont="1" applyBorder="1" applyAlignment="1">
      <alignment horizontal="left" vertical="center" wrapText="1" readingOrder="1"/>
    </xf>
    <xf numFmtId="1" fontId="32" fillId="0" borderId="32" xfId="0" applyNumberFormat="1" applyFont="1" applyBorder="1" applyAlignment="1">
      <alignment horizontal="center" vertical="center"/>
    </xf>
    <xf numFmtId="1" fontId="32" fillId="0" borderId="33" xfId="0" applyNumberFormat="1" applyFont="1" applyBorder="1" applyAlignment="1">
      <alignment horizontal="center" vertical="center"/>
    </xf>
    <xf numFmtId="1" fontId="32" fillId="0" borderId="30" xfId="0" applyNumberFormat="1" applyFont="1" applyBorder="1" applyAlignment="1">
      <alignment horizontal="center" vertical="center"/>
    </xf>
    <xf numFmtId="0" fontId="29" fillId="0" borderId="33" xfId="2" applyFont="1" applyBorder="1" applyAlignment="1">
      <alignment horizontal="center" vertical="center"/>
    </xf>
    <xf numFmtId="0" fontId="29" fillId="0" borderId="38" xfId="2" applyFont="1" applyBorder="1" applyAlignment="1">
      <alignment vertical="top" wrapText="1"/>
    </xf>
    <xf numFmtId="1" fontId="33" fillId="0" borderId="32" xfId="0" applyNumberFormat="1" applyFont="1" applyBorder="1" applyAlignment="1">
      <alignment horizontal="center" vertical="center"/>
    </xf>
    <xf numFmtId="1" fontId="33" fillId="0" borderId="33" xfId="0" applyNumberFormat="1" applyFont="1" applyBorder="1" applyAlignment="1">
      <alignment horizontal="center" vertical="center"/>
    </xf>
    <xf numFmtId="1" fontId="33" fillId="0" borderId="30" xfId="0" applyNumberFormat="1" applyFont="1" applyBorder="1" applyAlignment="1">
      <alignment horizontal="center" vertical="center"/>
    </xf>
    <xf numFmtId="0" fontId="29" fillId="0" borderId="23" xfId="2" applyFont="1" applyBorder="1" applyAlignment="1">
      <alignment vertical="top" wrapText="1"/>
    </xf>
    <xf numFmtId="1" fontId="32" fillId="0" borderId="42" xfId="0" applyNumberFormat="1" applyFont="1" applyBorder="1" applyAlignment="1">
      <alignment horizontal="center" vertical="center"/>
    </xf>
    <xf numFmtId="1" fontId="32" fillId="0" borderId="38" xfId="0" applyNumberFormat="1" applyFont="1" applyBorder="1" applyAlignment="1">
      <alignment horizontal="center" vertical="center"/>
    </xf>
    <xf numFmtId="1" fontId="32" fillId="0" borderId="43" xfId="0" applyNumberFormat="1" applyFont="1" applyBorder="1" applyAlignment="1">
      <alignment horizontal="center" vertical="center"/>
    </xf>
    <xf numFmtId="0" fontId="29" fillId="0" borderId="39" xfId="2" applyFont="1" applyBorder="1" applyAlignment="1">
      <alignment vertical="top" wrapText="1"/>
    </xf>
    <xf numFmtId="49" fontId="36" fillId="0" borderId="41" xfId="1" applyNumberFormat="1" applyFont="1" applyBorder="1" applyAlignment="1">
      <alignment horizontal="center" vertical="center" wrapText="1" readingOrder="1"/>
    </xf>
    <xf numFmtId="49" fontId="36" fillId="0" borderId="33" xfId="1" applyNumberFormat="1" applyFont="1" applyBorder="1" applyAlignment="1">
      <alignment horizontal="center" vertical="center" wrapText="1" readingOrder="1"/>
    </xf>
    <xf numFmtId="0" fontId="34" fillId="0" borderId="43" xfId="0" applyFont="1" applyBorder="1" applyAlignment="1">
      <alignment horizontal="center"/>
    </xf>
    <xf numFmtId="0" fontId="34" fillId="31" borderId="0" xfId="0" applyFont="1" applyFill="1"/>
    <xf numFmtId="0" fontId="34" fillId="33" borderId="0" xfId="0" applyFont="1" applyFill="1"/>
    <xf numFmtId="0" fontId="59" fillId="3" borderId="24" xfId="2" applyFont="1" applyFill="1" applyBorder="1" applyAlignment="1">
      <alignment vertical="top"/>
    </xf>
    <xf numFmtId="0" fontId="113" fillId="17" borderId="33" xfId="0" applyFont="1" applyFill="1" applyBorder="1" applyAlignment="1">
      <alignment horizontal="center" vertical="center" wrapText="1" readingOrder="1"/>
    </xf>
    <xf numFmtId="0" fontId="109" fillId="17" borderId="33" xfId="0" applyFont="1" applyFill="1" applyBorder="1" applyAlignment="1">
      <alignment wrapText="1" readingOrder="1"/>
    </xf>
    <xf numFmtId="0" fontId="109" fillId="17" borderId="33" xfId="0" applyFont="1" applyFill="1" applyBorder="1" applyAlignment="1">
      <alignment vertical="top" wrapText="1" readingOrder="1"/>
    </xf>
    <xf numFmtId="0" fontId="114" fillId="0" borderId="0" xfId="10" applyFont="1"/>
    <xf numFmtId="0" fontId="0" fillId="0" borderId="4" xfId="0" applyBorder="1" applyAlignment="1">
      <alignment vertical="top" wrapText="1"/>
    </xf>
    <xf numFmtId="0" fontId="0" fillId="0" borderId="6" xfId="0" applyBorder="1" applyAlignment="1">
      <alignment wrapText="1"/>
    </xf>
    <xf numFmtId="0" fontId="4" fillId="0" borderId="8" xfId="0" applyFont="1" applyBorder="1" applyAlignment="1">
      <alignment vertical="top"/>
    </xf>
    <xf numFmtId="0" fontId="0" fillId="0" borderId="6" xfId="0" applyBorder="1"/>
    <xf numFmtId="0" fontId="0" fillId="0" borderId="7" xfId="0" applyBorder="1"/>
    <xf numFmtId="0" fontId="103" fillId="13" borderId="5" xfId="6" applyFont="1" applyBorder="1"/>
    <xf numFmtId="0" fontId="20" fillId="0" borderId="33" xfId="3" applyBorder="1" applyAlignment="1">
      <alignment horizontal="left"/>
    </xf>
    <xf numFmtId="0" fontId="115" fillId="0" borderId="0" xfId="0" applyFont="1" applyAlignment="1">
      <alignment vertical="center"/>
    </xf>
    <xf numFmtId="0" fontId="115" fillId="0" borderId="0" xfId="0" applyFont="1" applyAlignment="1">
      <alignment horizontal="left" vertical="center"/>
    </xf>
    <xf numFmtId="0" fontId="99" fillId="4" borderId="0" xfId="0" applyFont="1" applyFill="1"/>
    <xf numFmtId="0" fontId="99" fillId="16" borderId="0" xfId="0" applyFont="1" applyFill="1"/>
    <xf numFmtId="0" fontId="101" fillId="12" borderId="0" xfId="4" applyFont="1" applyBorder="1"/>
    <xf numFmtId="0" fontId="102" fillId="13" borderId="0" xfId="6" applyFont="1" applyBorder="1"/>
    <xf numFmtId="0" fontId="103" fillId="14" borderId="6" xfId="8" applyFont="1" applyBorder="1"/>
    <xf numFmtId="0" fontId="99" fillId="14" borderId="37" xfId="8" applyFont="1"/>
    <xf numFmtId="11" fontId="34" fillId="0" borderId="6" xfId="0" applyNumberFormat="1" applyFont="1" applyBorder="1"/>
    <xf numFmtId="0" fontId="39" fillId="0" borderId="6" xfId="0" applyFont="1" applyBorder="1"/>
    <xf numFmtId="0" fontId="49" fillId="0" borderId="6" xfId="2" applyFont="1" applyBorder="1" applyAlignment="1">
      <alignment vertical="center"/>
    </xf>
    <xf numFmtId="0" fontId="27" fillId="13" borderId="5" xfId="6" applyFont="1" applyBorder="1"/>
    <xf numFmtId="0" fontId="24" fillId="12" borderId="0" xfId="4" applyBorder="1"/>
    <xf numFmtId="0" fontId="26" fillId="13" borderId="0" xfId="6" applyBorder="1"/>
    <xf numFmtId="0" fontId="0" fillId="0" borderId="2" xfId="0" applyBorder="1"/>
    <xf numFmtId="0" fontId="27" fillId="14" borderId="6" xfId="8" applyFont="1" applyBorder="1"/>
    <xf numFmtId="0" fontId="34" fillId="0" borderId="6" xfId="0" applyFont="1" applyBorder="1" applyAlignment="1">
      <alignment horizontal="center" vertical="center"/>
    </xf>
    <xf numFmtId="0" fontId="37" fillId="0" borderId="6" xfId="0" applyFont="1" applyBorder="1"/>
    <xf numFmtId="0" fontId="4" fillId="0" borderId="8" xfId="0" applyFont="1" applyBorder="1" applyAlignment="1">
      <alignment vertical="top" wrapText="1"/>
    </xf>
    <xf numFmtId="0" fontId="0" fillId="0" borderId="7" xfId="0" applyBorder="1" applyAlignment="1">
      <alignment wrapText="1"/>
    </xf>
    <xf numFmtId="0" fontId="37" fillId="21" borderId="0" xfId="0" applyFont="1" applyFill="1"/>
    <xf numFmtId="49" fontId="36" fillId="0" borderId="0" xfId="1" applyNumberFormat="1" applyFont="1" applyAlignment="1">
      <alignment horizontal="center" vertical="center" wrapText="1" readingOrder="1"/>
    </xf>
    <xf numFmtId="0" fontId="51" fillId="17" borderId="33" xfId="0" applyFont="1" applyFill="1" applyBorder="1" applyAlignment="1">
      <alignment horizontal="center" vertical="center" wrapText="1" readingOrder="1"/>
    </xf>
    <xf numFmtId="0" fontId="36" fillId="17" borderId="33" xfId="0" applyFont="1" applyFill="1" applyBorder="1" applyAlignment="1">
      <alignment horizontal="center" wrapText="1" readingOrder="1"/>
    </xf>
    <xf numFmtId="0" fontId="52" fillId="17" borderId="33" xfId="0" applyFont="1" applyFill="1" applyBorder="1" applyAlignment="1">
      <alignment horizontal="center" vertical="center" wrapText="1" readingOrder="1"/>
    </xf>
    <xf numFmtId="49" fontId="30" fillId="15" borderId="0" xfId="1" applyNumberFormat="1" applyFont="1" applyFill="1" applyAlignment="1">
      <alignment horizontal="left" vertical="center" wrapText="1" readingOrder="1"/>
    </xf>
    <xf numFmtId="0" fontId="63" fillId="3" borderId="0" xfId="0" applyFont="1" applyFill="1" applyAlignment="1">
      <alignment horizontal="left" vertical="center" wrapText="1"/>
    </xf>
    <xf numFmtId="49" fontId="30" fillId="15" borderId="0" xfId="1" applyNumberFormat="1" applyFont="1" applyFill="1" applyAlignment="1">
      <alignment horizontal="left" vertical="top" wrapText="1" readingOrder="1"/>
    </xf>
    <xf numFmtId="9" fontId="34" fillId="3" borderId="0" xfId="0" applyNumberFormat="1" applyFont="1" applyFill="1" applyAlignment="1">
      <alignment horizontal="left" vertical="center" wrapText="1"/>
    </xf>
    <xf numFmtId="0" fontId="34" fillId="0" borderId="59"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44" xfId="0" applyFont="1" applyBorder="1" applyAlignment="1">
      <alignment horizontal="center"/>
    </xf>
    <xf numFmtId="0" fontId="34" fillId="0" borderId="45" xfId="0" applyFont="1" applyBorder="1" applyAlignment="1">
      <alignment horizontal="center"/>
    </xf>
    <xf numFmtId="0" fontId="34" fillId="0" borderId="46" xfId="0" applyFon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34" fillId="23" borderId="51" xfId="0" applyFont="1" applyFill="1" applyBorder="1" applyAlignment="1">
      <alignment horizontal="center" wrapText="1"/>
    </xf>
    <xf numFmtId="0" fontId="34" fillId="23" borderId="52" xfId="0" applyFont="1" applyFill="1" applyBorder="1" applyAlignment="1">
      <alignment horizontal="center" wrapText="1"/>
    </xf>
    <xf numFmtId="0" fontId="34" fillId="23" borderId="53" xfId="0" applyFont="1" applyFill="1" applyBorder="1" applyAlignment="1">
      <alignment horizontal="center" wrapText="1"/>
    </xf>
    <xf numFmtId="0" fontId="34" fillId="24" borderId="51" xfId="0" applyFont="1" applyFill="1" applyBorder="1" applyAlignment="1">
      <alignment horizontal="center" wrapText="1"/>
    </xf>
    <xf numFmtId="0" fontId="34" fillId="24" borderId="52" xfId="0" applyFont="1" applyFill="1" applyBorder="1" applyAlignment="1">
      <alignment horizontal="center" wrapText="1"/>
    </xf>
    <xf numFmtId="0" fontId="34" fillId="24" borderId="49" xfId="0" applyFont="1" applyFill="1" applyBorder="1" applyAlignment="1">
      <alignment horizontal="center" wrapText="1"/>
    </xf>
    <xf numFmtId="0" fontId="34" fillId="25" borderId="50" xfId="0" applyFont="1" applyFill="1" applyBorder="1" applyAlignment="1">
      <alignment horizontal="center" wrapText="1"/>
    </xf>
    <xf numFmtId="0" fontId="34" fillId="25" borderId="52" xfId="0" applyFont="1" applyFill="1" applyBorder="1" applyAlignment="1">
      <alignment horizontal="center" wrapText="1"/>
    </xf>
    <xf numFmtId="0" fontId="34" fillId="25" borderId="49" xfId="0" applyFont="1" applyFill="1" applyBorder="1" applyAlignment="1">
      <alignment horizontal="center" wrapText="1"/>
    </xf>
    <xf numFmtId="0" fontId="34" fillId="25" borderId="53" xfId="0" applyFont="1" applyFill="1" applyBorder="1" applyAlignment="1">
      <alignment horizontal="center" wrapText="1"/>
    </xf>
    <xf numFmtId="0" fontId="34" fillId="9" borderId="51" xfId="0" applyFont="1" applyFill="1" applyBorder="1" applyAlignment="1">
      <alignment horizontal="center"/>
    </xf>
    <xf numFmtId="0" fontId="34" fillId="9" borderId="52" xfId="0" applyFont="1" applyFill="1" applyBorder="1" applyAlignment="1">
      <alignment horizontal="center"/>
    </xf>
    <xf numFmtId="0" fontId="34" fillId="9" borderId="53" xfId="0" applyFont="1" applyFill="1" applyBorder="1" applyAlignment="1">
      <alignment horizontal="center"/>
    </xf>
    <xf numFmtId="0" fontId="34" fillId="26" borderId="51" xfId="0" applyFont="1" applyFill="1" applyBorder="1" applyAlignment="1">
      <alignment horizontal="center"/>
    </xf>
    <xf numFmtId="0" fontId="34" fillId="26" borderId="52" xfId="0" applyFont="1" applyFill="1" applyBorder="1" applyAlignment="1">
      <alignment horizontal="center"/>
    </xf>
    <xf numFmtId="0" fontId="34" fillId="26" borderId="49" xfId="0" applyFont="1" applyFill="1" applyBorder="1" applyAlignment="1">
      <alignment horizontal="center"/>
    </xf>
    <xf numFmtId="0" fontId="0" fillId="27" borderId="51" xfId="0" applyFill="1" applyBorder="1" applyAlignment="1">
      <alignment horizontal="center"/>
    </xf>
    <xf numFmtId="0" fontId="0" fillId="27" borderId="52" xfId="0" applyFill="1" applyBorder="1" applyAlignment="1">
      <alignment horizontal="center"/>
    </xf>
    <xf numFmtId="0" fontId="0" fillId="27" borderId="49" xfId="0" applyFill="1" applyBorder="1" applyAlignment="1">
      <alignment horizontal="center"/>
    </xf>
    <xf numFmtId="0" fontId="78" fillId="0" borderId="61" xfId="0" applyFont="1" applyBorder="1" applyAlignment="1">
      <alignment horizontal="center" wrapText="1"/>
    </xf>
    <xf numFmtId="0" fontId="78" fillId="0" borderId="68" xfId="0" applyFont="1" applyBorder="1" applyAlignment="1">
      <alignment horizontal="center" wrapText="1"/>
    </xf>
    <xf numFmtId="0" fontId="78" fillId="0" borderId="67" xfId="0" applyFont="1" applyBorder="1" applyAlignment="1">
      <alignment horizontal="center" wrapText="1"/>
    </xf>
    <xf numFmtId="0" fontId="78" fillId="0" borderId="57" xfId="0" applyFont="1" applyBorder="1" applyAlignment="1">
      <alignment horizontal="center" wrapText="1"/>
    </xf>
    <xf numFmtId="0" fontId="78" fillId="0" borderId="47" xfId="0" applyFont="1" applyBorder="1" applyAlignment="1">
      <alignment horizontal="center" wrapText="1"/>
    </xf>
    <xf numFmtId="49" fontId="36" fillId="15" borderId="38" xfId="1" applyNumberFormat="1" applyFont="1" applyFill="1" applyBorder="1" applyAlignment="1">
      <alignment horizontal="center" vertical="center" wrapText="1" readingOrder="1"/>
    </xf>
    <xf numFmtId="49" fontId="36" fillId="15" borderId="23" xfId="1" applyNumberFormat="1" applyFont="1" applyFill="1" applyBorder="1" applyAlignment="1">
      <alignment horizontal="center" vertical="center" wrapText="1" readingOrder="1"/>
    </xf>
    <xf numFmtId="49" fontId="36" fillId="15" borderId="39" xfId="1" applyNumberFormat="1" applyFont="1" applyFill="1" applyBorder="1" applyAlignment="1">
      <alignment horizontal="center" vertical="center" wrapText="1" readingOrder="1"/>
    </xf>
    <xf numFmtId="49" fontId="36" fillId="15" borderId="21" xfId="1" applyNumberFormat="1" applyFont="1" applyFill="1" applyBorder="1" applyAlignment="1">
      <alignment horizontal="center" vertical="center" wrapText="1" readingOrder="1"/>
    </xf>
    <xf numFmtId="49" fontId="36" fillId="15" borderId="0" xfId="1" applyNumberFormat="1" applyFont="1" applyFill="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7" borderId="31" xfId="0" applyFont="1" applyFill="1" applyBorder="1" applyAlignment="1">
      <alignment horizontal="center" vertical="center" wrapText="1" readingOrder="1"/>
    </xf>
    <xf numFmtId="0" fontId="51" fillId="7" borderId="32" xfId="0" applyFont="1" applyFill="1" applyBorder="1" applyAlignment="1">
      <alignment horizontal="center" vertical="center" wrapText="1" readingOrder="1"/>
    </xf>
    <xf numFmtId="0" fontId="87" fillId="7" borderId="38" xfId="0" applyFont="1" applyFill="1" applyBorder="1" applyAlignment="1">
      <alignment horizontal="center" vertical="center" wrapText="1" readingOrder="1"/>
    </xf>
    <xf numFmtId="0" fontId="87" fillId="7" borderId="39" xfId="0" applyFont="1" applyFill="1" applyBorder="1" applyAlignment="1">
      <alignment horizontal="center" vertical="center" wrapText="1" readingOrder="1"/>
    </xf>
    <xf numFmtId="49" fontId="108" fillId="7" borderId="26" xfId="1" applyNumberFormat="1" applyFont="1" applyFill="1" applyBorder="1" applyAlignment="1">
      <alignment horizontal="center" vertical="center" readingOrder="1"/>
    </xf>
    <xf numFmtId="49" fontId="108" fillId="7" borderId="0" xfId="1" applyNumberFormat="1" applyFont="1" applyFill="1" applyAlignment="1">
      <alignment horizontal="center" vertical="center" readingOrder="1"/>
    </xf>
    <xf numFmtId="49" fontId="106" fillId="7" borderId="26" xfId="1" applyNumberFormat="1" applyFont="1" applyFill="1" applyBorder="1" applyAlignment="1">
      <alignment horizontal="center" vertical="center" wrapText="1" readingOrder="1"/>
    </xf>
    <xf numFmtId="49" fontId="106" fillId="7" borderId="0" xfId="1" applyNumberFormat="1" applyFont="1" applyFill="1" applyAlignment="1">
      <alignment horizontal="center" vertical="center" wrapText="1" readingOrder="1"/>
    </xf>
    <xf numFmtId="49" fontId="106" fillId="7" borderId="27" xfId="1" applyNumberFormat="1" applyFont="1" applyFill="1" applyBorder="1" applyAlignment="1">
      <alignment horizontal="center" vertical="center" wrapText="1" readingOrder="1"/>
    </xf>
    <xf numFmtId="49" fontId="21" fillId="4" borderId="21" xfId="1" applyNumberFormat="1" applyFont="1" applyFill="1" applyBorder="1" applyAlignment="1">
      <alignment horizontal="center" vertical="center" wrapText="1" readingOrder="1"/>
    </xf>
    <xf numFmtId="49" fontId="21" fillId="4" borderId="0" xfId="1" applyNumberFormat="1" applyFont="1" applyFill="1" applyAlignment="1">
      <alignment horizontal="center" vertical="center" wrapText="1" readingOrder="1"/>
    </xf>
    <xf numFmtId="49" fontId="21" fillId="4" borderId="22" xfId="1" applyNumberFormat="1" applyFont="1" applyFill="1" applyBorder="1" applyAlignment="1">
      <alignment horizontal="center" vertical="center" wrapText="1" readingOrder="1"/>
    </xf>
    <xf numFmtId="49" fontId="23" fillId="10" borderId="26" xfId="1" applyNumberFormat="1" applyFont="1" applyFill="1" applyBorder="1" applyAlignment="1">
      <alignment horizontal="center" vertical="center" wrapText="1" readingOrder="1"/>
    </xf>
    <xf numFmtId="49" fontId="23" fillId="10" borderId="0" xfId="1" applyNumberFormat="1" applyFont="1" applyFill="1" applyAlignment="1">
      <alignment horizontal="center" vertical="center" wrapText="1" readingOrder="1"/>
    </xf>
    <xf numFmtId="49" fontId="23" fillId="10" borderId="27" xfId="1" applyNumberFormat="1" applyFont="1" applyFill="1" applyBorder="1" applyAlignment="1">
      <alignment horizontal="center" vertical="center" wrapText="1" readingOrder="1"/>
    </xf>
    <xf numFmtId="0" fontId="15" fillId="3" borderId="0" xfId="2" applyFont="1" applyFill="1" applyAlignment="1">
      <alignment horizontal="left" vertical="top" wrapText="1"/>
    </xf>
    <xf numFmtId="49" fontId="21" fillId="5" borderId="21" xfId="1" applyNumberFormat="1" applyFont="1" applyFill="1" applyBorder="1" applyAlignment="1">
      <alignment horizontal="center" vertical="center" wrapText="1" readingOrder="1"/>
    </xf>
    <xf numFmtId="49" fontId="21" fillId="5" borderId="0" xfId="1" applyNumberFormat="1" applyFont="1" applyFill="1" applyAlignment="1">
      <alignment horizontal="center" vertical="center" wrapText="1" readingOrder="1"/>
    </xf>
    <xf numFmtId="0" fontId="96" fillId="0" borderId="0" xfId="0" quotePrefix="1" applyFont="1" applyAlignment="1">
      <alignment horizontal="center" vertical="center"/>
    </xf>
    <xf numFmtId="49" fontId="21" fillId="5" borderId="22" xfId="1" applyNumberFormat="1" applyFont="1" applyFill="1" applyBorder="1" applyAlignment="1">
      <alignment horizontal="center" vertical="center" wrapText="1" readingOrder="1"/>
    </xf>
    <xf numFmtId="49" fontId="21" fillId="4" borderId="21" xfId="1" applyNumberFormat="1" applyFont="1" applyFill="1" applyBorder="1" applyAlignment="1">
      <alignment horizontal="center" vertical="center" readingOrder="1"/>
    </xf>
    <xf numFmtId="49" fontId="21" fillId="4" borderId="0" xfId="1" applyNumberFormat="1" applyFont="1" applyFill="1" applyAlignment="1">
      <alignment horizontal="center" vertical="center" readingOrder="1"/>
    </xf>
    <xf numFmtId="49" fontId="21" fillId="4" borderId="22" xfId="1" applyNumberFormat="1" applyFont="1" applyFill="1" applyBorder="1" applyAlignment="1">
      <alignment horizontal="center" vertical="center" readingOrder="1"/>
    </xf>
    <xf numFmtId="49" fontId="22" fillId="32" borderId="26" xfId="1" applyNumberFormat="1" applyFont="1" applyFill="1" applyBorder="1" applyAlignment="1">
      <alignment horizontal="center" vertical="center" readingOrder="1"/>
    </xf>
    <xf numFmtId="49" fontId="22" fillId="32" borderId="0" xfId="1" applyNumberFormat="1" applyFont="1" applyFill="1" applyAlignment="1">
      <alignment horizontal="center" vertical="center" readingOrder="1"/>
    </xf>
    <xf numFmtId="0" fontId="4" fillId="0" borderId="5" xfId="0" applyFont="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1" fillId="0" borderId="0" xfId="0" applyFont="1"/>
  </cellXfs>
  <cellStyles count="11">
    <cellStyle name="Avertissement" xfId="10" builtinId="11"/>
    <cellStyle name="Calcul" xfId="6" builtinId="22"/>
    <cellStyle name="Cellule liée" xfId="7" builtinId="24"/>
    <cellStyle name="Commentaire" xfId="8" builtinId="10"/>
    <cellStyle name="Entrée" xfId="4" builtinId="20"/>
    <cellStyle name="Normal" xfId="0" builtinId="0"/>
    <cellStyle name="Normal 2" xfId="2" xr:uid="{07D9EB5D-64A2-415C-9650-6D82E2D73BE9}"/>
    <cellStyle name="Normal 3" xfId="1" xr:uid="{6680A956-D1E5-44ED-9A80-8CDCC1EEA102}"/>
    <cellStyle name="Pourcentage" xfId="9" builtinId="5"/>
    <cellStyle name="Sortie" xfId="5" builtinId="21"/>
    <cellStyle name="Texte explicatif" xfId="3" builtinId="53"/>
  </cellStyles>
  <dxfs count="17">
    <dxf>
      <alignment horizontal="center" textRotation="0" indent="0" justifyLastLine="0" shrinkToFit="0"/>
    </dxf>
    <dxf>
      <alignment horizontal="center" textRotation="0" indent="0" justifyLastLine="0" shrinkToFit="0"/>
    </dxf>
    <dxf>
      <border outline="0">
        <bottom style="thin">
          <color theme="0"/>
        </bottom>
      </border>
    </dxf>
    <dxf>
      <border outline="0">
        <top style="thin">
          <color theme="0"/>
        </top>
      </border>
    </dxf>
    <dxf>
      <numFmt numFmtId="30" formatCode="@"/>
      <alignment horizontal="center" textRotation="0" indent="0" justifyLastLine="0" shrinkToFit="0"/>
    </dxf>
    <dxf>
      <font>
        <b val="0"/>
        <i val="0"/>
        <strike val="0"/>
        <condense val="0"/>
        <extend val="0"/>
        <outline val="0"/>
        <shadow val="0"/>
        <u val="none"/>
        <vertAlign val="baseline"/>
        <sz val="11"/>
        <color theme="0"/>
        <name val="Epilogue"/>
        <scheme val="none"/>
      </font>
      <numFmt numFmtId="30" formatCode="@"/>
      <fill>
        <patternFill patternType="solid">
          <fgColor indexed="64"/>
          <bgColor rgb="FF70B1A3"/>
        </patternFill>
      </fill>
      <alignment horizontal="center" vertical="center" textRotation="0" wrapText="1" indent="0" justifyLastLine="0" shrinkToFit="0" readingOrder="1"/>
      <border diagonalUp="0" diagonalDown="0" outline="0">
        <left style="thin">
          <color theme="0"/>
        </left>
        <right style="thin">
          <color theme="0"/>
        </right>
        <top/>
        <bottom/>
      </border>
    </dxf>
    <dxf>
      <font>
        <strike val="0"/>
        <outline val="0"/>
        <shadow val="0"/>
        <u val="none"/>
        <vertAlign val="baseline"/>
        <name val="Manrope"/>
        <scheme val="none"/>
      </font>
      <alignment horizontal="center" vertical="center" textRotation="0" indent="0" justifyLastLine="0" shrinkToFit="0" readingOrder="0"/>
    </dxf>
    <dxf>
      <font>
        <strike val="0"/>
        <outline val="0"/>
        <shadow val="0"/>
        <u val="none"/>
        <vertAlign val="baseline"/>
        <name val="Manrope"/>
        <scheme val="none"/>
      </font>
      <alignment horizontal="center" vertical="center" textRotation="0" wrapText="1" indent="0" justifyLastLine="0" shrinkToFit="0" readingOrder="0"/>
    </dxf>
    <dxf>
      <font>
        <b/>
        <strike val="0"/>
        <outline val="0"/>
        <shadow val="0"/>
        <u val="none"/>
        <vertAlign val="baseline"/>
        <name val="Manrope"/>
        <scheme val="none"/>
      </font>
      <alignment horizontal="center" vertical="center" textRotation="0" indent="0" justifyLastLine="0" shrinkToFit="0" readingOrder="0"/>
    </dxf>
    <dxf>
      <font>
        <b/>
        <strike val="0"/>
        <outline val="0"/>
        <shadow val="0"/>
        <u val="none"/>
        <vertAlign val="baseline"/>
        <name val="Manrope"/>
        <scheme val="none"/>
      </font>
      <alignment horizontal="center" vertical="center" textRotation="0" indent="0" justifyLastLine="0" shrinkToFit="0" readingOrder="0"/>
    </dxf>
    <dxf>
      <font>
        <b/>
        <strike val="0"/>
        <outline val="0"/>
        <shadow val="0"/>
        <u val="none"/>
        <vertAlign val="baseline"/>
        <name val="Manrope"/>
        <scheme val="none"/>
      </font>
      <alignment horizontal="center" vertical="center" textRotation="0" indent="0" justifyLastLine="0" shrinkToFit="0" readingOrder="0"/>
    </dxf>
    <dxf>
      <font>
        <b/>
        <strike val="0"/>
        <outline val="0"/>
        <shadow val="0"/>
        <u val="none"/>
        <vertAlign val="baseline"/>
        <name val="Manrope"/>
        <scheme val="none"/>
      </font>
      <alignment horizontal="center" vertical="center" textRotation="0" indent="0" justifyLastLine="0" shrinkToFit="0" readingOrder="0"/>
    </dxf>
    <dxf>
      <font>
        <b/>
        <strike val="0"/>
        <outline val="0"/>
        <shadow val="0"/>
        <u val="none"/>
        <vertAlign val="baseline"/>
        <name val="Manrope"/>
        <scheme val="none"/>
      </font>
      <alignment horizontal="center" vertical="center" textRotation="0" indent="0" justifyLastLine="0" shrinkToFit="0" readingOrder="0"/>
    </dxf>
    <dxf>
      <font>
        <b/>
        <strike val="0"/>
        <outline val="0"/>
        <shadow val="0"/>
        <u val="none"/>
        <vertAlign val="baseline"/>
        <name val="Manrope"/>
        <scheme val="none"/>
      </font>
      <alignment horizontal="center" vertical="center" textRotation="0" indent="0" justifyLastLine="0" shrinkToFit="0" readingOrder="0"/>
    </dxf>
    <dxf>
      <font>
        <strike val="0"/>
        <outline val="0"/>
        <shadow val="0"/>
        <u val="none"/>
        <vertAlign val="baseline"/>
        <name val="Manrope"/>
        <scheme val="none"/>
      </font>
      <fill>
        <patternFill patternType="solid">
          <fgColor indexed="64"/>
          <bgColor theme="0" tint="-4.9989318521683403E-2"/>
        </patternFill>
      </fill>
      <alignment horizontal="center" vertical="center" textRotation="0" wrapText="1" indent="0" justifyLastLine="0" shrinkToFit="0" readingOrder="0"/>
    </dxf>
    <dxf>
      <font>
        <strike val="0"/>
        <outline val="0"/>
        <shadow val="0"/>
        <u val="none"/>
        <vertAlign val="baseline"/>
        <name val="Manrope"/>
        <scheme val="none"/>
      </font>
      <alignment horizontal="center" textRotation="0" indent="0" justifyLastLine="0" shrinkToFit="0" readingOrder="0"/>
    </dxf>
    <dxf>
      <font>
        <strike val="0"/>
        <outline val="0"/>
        <shadow val="0"/>
        <u val="none"/>
        <vertAlign val="baseline"/>
        <name val="Manrope"/>
        <scheme val="none"/>
      </font>
      <alignment horizontal="center" textRotation="0" indent="0" justifyLastLine="0" shrinkToFit="0" readingOrder="0"/>
    </dxf>
  </dxfs>
  <tableStyles count="0" defaultTableStyle="TableStyleMedium2" defaultPivotStyle="PivotStyleLight16"/>
  <colors>
    <mruColors>
      <color rgb="FF564CF0"/>
      <color rgb="FF144874"/>
      <color rgb="FFF2F2FF"/>
      <color rgb="FFC6E0DA"/>
      <color rgb="FFE2EFED"/>
      <color rgb="FF6FB1A3"/>
      <color rgb="FF5B9BD5"/>
      <color rgb="FFDDEBF7"/>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Loss Rates_parametrized'!A1"/><Relationship Id="rId2" Type="http://schemas.openxmlformats.org/officeDocument/2006/relationships/hyperlink" Target="#'Release Rates &amp; Leakage'!A1"/><Relationship Id="rId1" Type="http://schemas.openxmlformats.org/officeDocument/2006/relationships/hyperlink" Target="#'Loss Rates_generic'!A1"/></Relationships>
</file>

<file path=xl/drawings/_rels/drawing3.xml.rels><?xml version="1.0" encoding="UTF-8" standalone="yes"?>
<Relationships xmlns="http://schemas.openxmlformats.org/package/2006/relationships"><Relationship Id="rId1" Type="http://schemas.openxmlformats.org/officeDocument/2006/relationships/hyperlink" Target="#'Loss Rates_generic'!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absolute">
    <xdr:from>
      <xdr:col>1</xdr:col>
      <xdr:colOff>773113</xdr:colOff>
      <xdr:row>1</xdr:row>
      <xdr:rowOff>65087</xdr:rowOff>
    </xdr:from>
    <xdr:to>
      <xdr:col>9</xdr:col>
      <xdr:colOff>122237</xdr:colOff>
      <xdr:row>7</xdr:row>
      <xdr:rowOff>68262</xdr:rowOff>
    </xdr:to>
    <mc:AlternateContent xmlns:mc="http://schemas.openxmlformats.org/markup-compatibility/2006" xmlns:a14="http://schemas.microsoft.com/office/drawing/2010/main">
      <mc:Choice Requires="a14">
        <xdr:sp macro="" textlink="">
          <xdr:nvSpPr>
            <xdr:cNvPr id="3" name="TextBox 1">
              <a:extLst>
                <a:ext uri="{FF2B5EF4-FFF2-40B4-BE49-F238E27FC236}">
                  <a16:creationId xmlns:a16="http://schemas.microsoft.com/office/drawing/2014/main" id="{30EBAFDC-C872-4D05-8F69-59A602B2E410}"/>
                </a:ext>
              </a:extLst>
            </xdr:cNvPr>
            <xdr:cNvSpPr txBox="1"/>
          </xdr:nvSpPr>
          <xdr:spPr>
            <a:xfrm>
              <a:off x="1928813" y="377825"/>
              <a:ext cx="9417843" cy="1205706"/>
            </a:xfrm>
            <a:prstGeom prst="rect">
              <a:avLst/>
            </a:prstGeom>
            <a:solidFill>
              <a:srgbClr val="F2F2FF"/>
            </a:solidFill>
          </xdr:spPr>
          <xdr:txBody>
            <a:bodyPr wrap="square" rtlCol="0">
              <a:no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r>
                      <a:rPr lang="it-IT" sz="1200">
                        <a:solidFill>
                          <a:srgbClr val="564CF0"/>
                        </a:solidFill>
                        <a:latin typeface="Cambria Math" panose="02040503050406030204" pitchFamily="18" charset="0"/>
                      </a:rPr>
                      <m:t>𝐿𝑒𝑎</m:t>
                    </m:r>
                    <m:sSub>
                      <m:sSubPr>
                        <m:ctrlPr>
                          <a:rPr lang="it-IT" sz="1200" b="0" i="1">
                            <a:solidFill>
                              <a:srgbClr val="564CF0"/>
                            </a:solidFill>
                            <a:latin typeface="Cambria Math" panose="02040503050406030204" pitchFamily="18" charset="0"/>
                          </a:rPr>
                        </m:ctrlPr>
                      </m:sSubPr>
                      <m:e>
                        <m:r>
                          <a:rPr lang="it-IT" sz="1200" b="0" i="1">
                            <a:solidFill>
                              <a:srgbClr val="564CF0"/>
                            </a:solidFill>
                            <a:latin typeface="Cambria Math" panose="02040503050406030204" pitchFamily="18" charset="0"/>
                          </a:rPr>
                          <m:t>𝑘</m:t>
                        </m:r>
                      </m:e>
                      <m:sub>
                        <m:r>
                          <a:rPr lang="it-IT" sz="1200" b="0" i="1">
                            <a:solidFill>
                              <a:srgbClr val="564CF0"/>
                            </a:solidFill>
                            <a:latin typeface="Cambria Math" panose="02040503050406030204" pitchFamily="18" charset="0"/>
                          </a:rPr>
                          <m:t>𝑐𝑜𝑚𝑝𝑎𝑟𝑡𝑚𝑒𝑛𝑡</m:t>
                        </m:r>
                      </m:sub>
                    </m:sSub>
                    <m:r>
                      <a:rPr lang="it-IT" sz="1200">
                        <a:solidFill>
                          <a:srgbClr val="564CF0"/>
                        </a:solidFill>
                        <a:latin typeface="Cambria Math" panose="02040503050406030204" pitchFamily="18" charset="0"/>
                      </a:rPr>
                      <m:t>=</m:t>
                    </m:r>
                    <m:nary>
                      <m:naryPr>
                        <m:chr m:val="∑"/>
                        <m:supHide m:val="on"/>
                        <m:ctrlPr>
                          <a:rPr lang="it-IT" sz="1200" i="1">
                            <a:solidFill>
                              <a:srgbClr val="564CF0"/>
                            </a:solidFill>
                            <a:effectLst/>
                            <a:latin typeface="Cambria Math" panose="02040503050406030204" pitchFamily="18" charset="0"/>
                            <a:ea typeface="+mn-ea"/>
                            <a:cs typeface="+mn-cs"/>
                          </a:rPr>
                        </m:ctrlPr>
                      </m:naryPr>
                      <m:sub>
                        <m:r>
                          <m:rPr>
                            <m:brk m:alnAt="7"/>
                          </m:rPr>
                          <a:rPr lang="it-IT" sz="1200" i="1">
                            <a:solidFill>
                              <a:srgbClr val="564CF0"/>
                            </a:solidFill>
                            <a:effectLst/>
                            <a:latin typeface="Cambria Math" panose="02040503050406030204" pitchFamily="18" charset="0"/>
                            <a:ea typeface="+mn-ea"/>
                            <a:cs typeface="+mn-cs"/>
                          </a:rPr>
                          <m:t>𝒄</m:t>
                        </m:r>
                        <m:r>
                          <a:rPr lang="it-IT" sz="1200" i="1">
                            <a:solidFill>
                              <a:srgbClr val="564CF0"/>
                            </a:solidFill>
                            <a:effectLst/>
                            <a:latin typeface="Cambria Math" panose="02040503050406030204" pitchFamily="18" charset="0"/>
                            <a:ea typeface="+mn-ea"/>
                            <a:cs typeface="+mn-cs"/>
                          </a:rPr>
                          <m:t>𝒐𝒖𝒏𝒕𝒓𝒚</m:t>
                        </m:r>
                      </m:sub>
                      <m:sup/>
                      <m:e>
                        <m:nary>
                          <m:naryPr>
                            <m:chr m:val="∑"/>
                            <m:supHide m:val="on"/>
                            <m:ctrlPr>
                              <a:rPr lang="it-IT" sz="1200" i="1">
                                <a:solidFill>
                                  <a:srgbClr val="564CF0"/>
                                </a:solidFill>
                                <a:effectLst/>
                                <a:latin typeface="Cambria Math" panose="02040503050406030204" pitchFamily="18" charset="0"/>
                                <a:ea typeface="+mn-ea"/>
                                <a:cs typeface="+mn-cs"/>
                              </a:rPr>
                            </m:ctrlPr>
                          </m:naryPr>
                          <m:sub>
                            <m:r>
                              <m:rPr>
                                <m:brk m:alnAt="9"/>
                              </m:rPr>
                              <a:rPr lang="fr-FR" sz="1200" b="1" i="1">
                                <a:solidFill>
                                  <a:srgbClr val="564CF0"/>
                                </a:solidFill>
                                <a:effectLst/>
                                <a:latin typeface="Cambria Math" panose="02040503050406030204" pitchFamily="18" charset="0"/>
                                <a:ea typeface="+mn-ea"/>
                                <a:cs typeface="+mn-cs"/>
                              </a:rPr>
                              <m:t>𝒗</m:t>
                            </m:r>
                            <m:r>
                              <a:rPr lang="fr-FR" sz="1200" b="1" i="1">
                                <a:solidFill>
                                  <a:srgbClr val="564CF0"/>
                                </a:solidFill>
                                <a:effectLst/>
                                <a:latin typeface="Cambria Math" panose="02040503050406030204" pitchFamily="18" charset="0"/>
                                <a:ea typeface="+mn-ea"/>
                                <a:cs typeface="+mn-cs"/>
                              </a:rPr>
                              <m:t>𝒆𝒉𝒊𝒄𝒍𝒆</m:t>
                            </m:r>
                            <m:r>
                              <a:rPr lang="fr-FR" sz="1200" b="1" i="1">
                                <a:solidFill>
                                  <a:srgbClr val="564CF0"/>
                                </a:solidFill>
                                <a:effectLst/>
                                <a:latin typeface="Cambria Math" panose="02040503050406030204" pitchFamily="18" charset="0"/>
                                <a:ea typeface="+mn-ea"/>
                                <a:cs typeface="+mn-cs"/>
                              </a:rPr>
                              <m:t> </m:t>
                            </m:r>
                            <m:r>
                              <a:rPr lang="fr-FR" sz="1200" b="1" i="1">
                                <a:solidFill>
                                  <a:srgbClr val="564CF0"/>
                                </a:solidFill>
                                <a:effectLst/>
                                <a:latin typeface="Cambria Math" panose="02040503050406030204" pitchFamily="18" charset="0"/>
                                <a:ea typeface="+mn-ea"/>
                                <a:cs typeface="+mn-cs"/>
                              </a:rPr>
                              <m:t>𝒕𝒚𝒑𝒆</m:t>
                            </m:r>
                          </m:sub>
                          <m:sup/>
                          <m:e>
                            <m:d>
                              <m:dPr>
                                <m:ctrlPr>
                                  <a:rPr lang="fr-FR" sz="1200" b="0" i="1">
                                    <a:solidFill>
                                      <a:srgbClr val="564CF0"/>
                                    </a:solidFill>
                                    <a:effectLst/>
                                    <a:latin typeface="Cambria Math" panose="02040503050406030204" pitchFamily="18" charset="0"/>
                                    <a:ea typeface="+mn-ea"/>
                                    <a:cs typeface="+mn-cs"/>
                                  </a:rPr>
                                </m:ctrlPr>
                              </m:dPr>
                              <m:e>
                                <m:sSub>
                                  <m:sSubPr>
                                    <m:ctrlPr>
                                      <a:rPr lang="fr-FR" sz="1200" b="0" i="1">
                                        <a:solidFill>
                                          <a:srgbClr val="564CF0"/>
                                        </a:solidFill>
                                        <a:effectLst/>
                                        <a:latin typeface="Cambria Math" panose="02040503050406030204" pitchFamily="18" charset="0"/>
                                        <a:ea typeface="+mn-ea"/>
                                        <a:cs typeface="+mn-cs"/>
                                      </a:rPr>
                                    </m:ctrlPr>
                                  </m:sSubPr>
                                  <m:e>
                                    <m:r>
                                      <a:rPr lang="fr-FR" sz="1200" b="0" i="1">
                                        <a:solidFill>
                                          <a:srgbClr val="564CF0"/>
                                        </a:solidFill>
                                        <a:effectLst/>
                                        <a:latin typeface="Cambria Math" panose="02040503050406030204" pitchFamily="18" charset="0"/>
                                        <a:ea typeface="+mn-ea"/>
                                        <a:cs typeface="+mn-cs"/>
                                      </a:rPr>
                                      <m:t>𝑁</m:t>
                                    </m:r>
                                  </m:e>
                                  <m:sub>
                                    <m:r>
                                      <a:rPr lang="fr-FR" sz="1200" b="0" i="1">
                                        <a:solidFill>
                                          <a:srgbClr val="564CF0"/>
                                        </a:solidFill>
                                        <a:effectLst/>
                                        <a:latin typeface="Cambria Math" panose="02040503050406030204" pitchFamily="18" charset="0"/>
                                        <a:ea typeface="+mn-ea"/>
                                        <a:cs typeface="+mn-cs"/>
                                      </a:rPr>
                                      <m:t>𝑡𝑦𝑝𝑒</m:t>
                                    </m:r>
                                  </m:sub>
                                </m:sSub>
                                <m:d>
                                  <m:dPr>
                                    <m:begChr m:val="["/>
                                    <m:endChr m:val="]"/>
                                    <m:ctrlPr>
                                      <a:rPr lang="fr-FR" sz="1200" i="1">
                                        <a:solidFill>
                                          <a:srgbClr val="564CF0"/>
                                        </a:solidFill>
                                        <a:effectLst/>
                                        <a:latin typeface="Cambria Math" panose="02040503050406030204" pitchFamily="18" charset="0"/>
                                        <a:ea typeface="+mn-ea"/>
                                        <a:cs typeface="+mn-cs"/>
                                      </a:rPr>
                                    </m:ctrlPr>
                                  </m:dPr>
                                  <m:e>
                                    <m:r>
                                      <a:rPr lang="fr-FR" sz="1200" i="1">
                                        <a:solidFill>
                                          <a:srgbClr val="564CF0"/>
                                        </a:solidFill>
                                        <a:effectLst/>
                                        <a:latin typeface="Cambria Math" panose="02040503050406030204" pitchFamily="18" charset="0"/>
                                        <a:ea typeface="+mn-ea"/>
                                        <a:cs typeface="+mn-cs"/>
                                      </a:rPr>
                                      <m:t>#</m:t>
                                    </m:r>
                                    <m:r>
                                      <a:rPr lang="fr-FR" sz="1200" i="1">
                                        <a:solidFill>
                                          <a:srgbClr val="564CF0"/>
                                        </a:solidFill>
                                        <a:effectLst/>
                                        <a:latin typeface="Cambria Math" panose="02040503050406030204" pitchFamily="18" charset="0"/>
                                        <a:ea typeface="+mn-ea"/>
                                        <a:cs typeface="+mn-cs"/>
                                      </a:rPr>
                                      <m:t>𝑣h𝑐</m:t>
                                    </m:r>
                                  </m:e>
                                </m:d>
                                <m:r>
                                  <a:rPr lang="fr-FR" sz="1200" i="1">
                                    <a:solidFill>
                                      <a:srgbClr val="564CF0"/>
                                    </a:solidFill>
                                    <a:effectLst/>
                                    <a:latin typeface="Cambria Math" panose="02040503050406030204" pitchFamily="18" charset="0"/>
                                    <a:ea typeface="+mn-ea"/>
                                    <a:cs typeface="+mn-cs"/>
                                  </a:rPr>
                                  <m:t>∗</m:t>
                                </m:r>
                                <m:sSub>
                                  <m:sSubPr>
                                    <m:ctrlPr>
                                      <a:rPr lang="fr-FR" sz="1200" i="1">
                                        <a:solidFill>
                                          <a:srgbClr val="564CF0"/>
                                        </a:solidFill>
                                        <a:effectLst/>
                                        <a:latin typeface="Cambria Math" panose="02040503050406030204" pitchFamily="18" charset="0"/>
                                        <a:ea typeface="+mn-ea"/>
                                        <a:cs typeface="+mn-cs"/>
                                      </a:rPr>
                                    </m:ctrlPr>
                                  </m:sSubPr>
                                  <m:e>
                                    <m:r>
                                      <a:rPr lang="fr-FR" sz="1200" i="1">
                                        <a:solidFill>
                                          <a:srgbClr val="564CF0"/>
                                        </a:solidFill>
                                        <a:effectLst/>
                                        <a:latin typeface="Cambria Math" panose="02040503050406030204" pitchFamily="18" charset="0"/>
                                        <a:ea typeface="+mn-ea"/>
                                        <a:cs typeface="+mn-cs"/>
                                      </a:rPr>
                                      <m:t>𝐷</m:t>
                                    </m:r>
                                  </m:e>
                                  <m:sub>
                                    <m:r>
                                      <a:rPr lang="fr-FR" sz="1200" b="0" i="1">
                                        <a:solidFill>
                                          <a:srgbClr val="564CF0"/>
                                        </a:solidFill>
                                        <a:effectLst/>
                                        <a:latin typeface="Cambria Math" panose="02040503050406030204" pitchFamily="18" charset="0"/>
                                        <a:ea typeface="+mn-ea"/>
                                        <a:cs typeface="+mn-cs"/>
                                      </a:rPr>
                                      <m:t>𝑣h𝑐</m:t>
                                    </m:r>
                                    <m:r>
                                      <a:rPr lang="fr-FR" sz="1200" b="0" i="1">
                                        <a:solidFill>
                                          <a:srgbClr val="564CF0"/>
                                        </a:solidFill>
                                        <a:effectLst/>
                                        <a:latin typeface="Cambria Math" panose="02040503050406030204" pitchFamily="18" charset="0"/>
                                        <a:ea typeface="+mn-ea"/>
                                        <a:cs typeface="+mn-cs"/>
                                      </a:rPr>
                                      <m:t>,</m:t>
                                    </m:r>
                                    <m:r>
                                      <a:rPr lang="it-IT" sz="1200" b="0" i="1">
                                        <a:solidFill>
                                          <a:srgbClr val="564CF0"/>
                                        </a:solidFill>
                                        <a:effectLst/>
                                        <a:latin typeface="Cambria Math" panose="02040503050406030204" pitchFamily="18" charset="0"/>
                                        <a:ea typeface="+mn-ea"/>
                                        <a:cs typeface="+mn-cs"/>
                                      </a:rPr>
                                      <m:t>𝑡𝑦𝑝𝑒</m:t>
                                    </m:r>
                                  </m:sub>
                                </m:sSub>
                                <m:d>
                                  <m:dPr>
                                    <m:begChr m:val="["/>
                                    <m:endChr m:val="]"/>
                                    <m:ctrlPr>
                                      <a:rPr lang="fr-FR" sz="1200" i="1">
                                        <a:solidFill>
                                          <a:srgbClr val="564CF0"/>
                                        </a:solidFill>
                                        <a:effectLst/>
                                        <a:latin typeface="Cambria Math" panose="02040503050406030204" pitchFamily="18" charset="0"/>
                                        <a:ea typeface="+mn-ea"/>
                                        <a:cs typeface="+mn-cs"/>
                                      </a:rPr>
                                    </m:ctrlPr>
                                  </m:dPr>
                                  <m:e>
                                    <m:r>
                                      <a:rPr lang="fr-FR" sz="1200" i="1">
                                        <a:solidFill>
                                          <a:srgbClr val="564CF0"/>
                                        </a:solidFill>
                                        <a:effectLst/>
                                        <a:latin typeface="Cambria Math" panose="02040503050406030204" pitchFamily="18" charset="0"/>
                                        <a:ea typeface="+mn-ea"/>
                                        <a:cs typeface="+mn-cs"/>
                                      </a:rPr>
                                      <m:t>𝑘𝑚</m:t>
                                    </m:r>
                                  </m:e>
                                </m:d>
                                <m:sSub>
                                  <m:sSubPr>
                                    <m:ctrlPr>
                                      <a:rPr lang="fr-FR" sz="1200" b="0" i="1">
                                        <a:solidFill>
                                          <a:sysClr val="windowText" lastClr="000000"/>
                                        </a:solidFill>
                                        <a:effectLst/>
                                        <a:latin typeface="Cambria Math" panose="02040503050406030204" pitchFamily="18" charset="0"/>
                                        <a:ea typeface="+mn-ea"/>
                                        <a:cs typeface="+mn-cs"/>
                                      </a:rPr>
                                    </m:ctrlPr>
                                  </m:sSubPr>
                                  <m:e>
                                    <m:r>
                                      <a:rPr lang="fr-FR" sz="1200" b="0" i="1">
                                        <a:solidFill>
                                          <a:sysClr val="windowText" lastClr="000000"/>
                                        </a:solidFill>
                                        <a:effectLst/>
                                        <a:latin typeface="Cambria Math" panose="02040503050406030204" pitchFamily="18" charset="0"/>
                                        <a:ea typeface="+mn-ea"/>
                                        <a:cs typeface="+mn-cs"/>
                                      </a:rPr>
                                      <m:t>∗</m:t>
                                    </m:r>
                                    <m:r>
                                      <a:rPr lang="fr-FR" sz="1200" b="0" i="1">
                                        <a:solidFill>
                                          <a:sysClr val="windowText" lastClr="000000"/>
                                        </a:solidFill>
                                        <a:effectLst/>
                                        <a:latin typeface="Cambria Math" panose="02040503050406030204" pitchFamily="18" charset="0"/>
                                        <a:ea typeface="+mn-ea"/>
                                        <a:cs typeface="+mn-cs"/>
                                      </a:rPr>
                                      <m:t>𝐿𝑅</m:t>
                                    </m:r>
                                  </m:e>
                                  <m:sub>
                                    <m:r>
                                      <a:rPr lang="fr-FR" sz="1200" b="0" i="1">
                                        <a:solidFill>
                                          <a:sysClr val="windowText" lastClr="000000"/>
                                        </a:solidFill>
                                        <a:effectLst/>
                                        <a:latin typeface="Cambria Math" panose="02040503050406030204" pitchFamily="18" charset="0"/>
                                        <a:ea typeface="+mn-ea"/>
                                        <a:cs typeface="+mn-cs"/>
                                      </a:rPr>
                                      <m:t>𝑡𝑦𝑝𝑒</m:t>
                                    </m:r>
                                  </m:sub>
                                </m:sSub>
                                <m:d>
                                  <m:dPr>
                                    <m:begChr m:val="["/>
                                    <m:endChr m:val="]"/>
                                    <m:ctrlPr>
                                      <a:rPr lang="fr-FR" sz="1200" b="0" i="1">
                                        <a:solidFill>
                                          <a:sysClr val="windowText" lastClr="000000"/>
                                        </a:solidFill>
                                        <a:effectLst/>
                                        <a:latin typeface="Cambria Math" panose="02040503050406030204" pitchFamily="18" charset="0"/>
                                        <a:ea typeface="+mn-ea"/>
                                        <a:cs typeface="+mn-cs"/>
                                      </a:rPr>
                                    </m:ctrlPr>
                                  </m:dPr>
                                  <m:e>
                                    <m:f>
                                      <m:fPr>
                                        <m:ctrlPr>
                                          <a:rPr lang="fr-FR" sz="1200" b="0" i="1">
                                            <a:solidFill>
                                              <a:sysClr val="windowText" lastClr="000000"/>
                                            </a:solidFill>
                                            <a:effectLst/>
                                            <a:latin typeface="Cambria Math" panose="02040503050406030204" pitchFamily="18" charset="0"/>
                                            <a:ea typeface="+mn-ea"/>
                                            <a:cs typeface="+mn-cs"/>
                                          </a:rPr>
                                        </m:ctrlPr>
                                      </m:fPr>
                                      <m:num>
                                        <m:r>
                                          <a:rPr lang="fr-FR" sz="1200" b="0" i="1">
                                            <a:solidFill>
                                              <a:sysClr val="windowText" lastClr="000000"/>
                                            </a:solidFill>
                                            <a:effectLst/>
                                            <a:latin typeface="Cambria Math" panose="02040503050406030204" pitchFamily="18" charset="0"/>
                                            <a:ea typeface="+mn-ea"/>
                                            <a:cs typeface="+mn-cs"/>
                                          </a:rPr>
                                          <m:t>𝑘𝑔</m:t>
                                        </m:r>
                                      </m:num>
                                      <m:den>
                                        <m:r>
                                          <a:rPr lang="fr-FR" sz="1200" b="0" i="1">
                                            <a:solidFill>
                                              <a:sysClr val="windowText" lastClr="000000"/>
                                            </a:solidFill>
                                            <a:effectLst/>
                                            <a:latin typeface="Cambria Math" panose="02040503050406030204" pitchFamily="18" charset="0"/>
                                            <a:ea typeface="+mn-ea"/>
                                            <a:cs typeface="+mn-cs"/>
                                          </a:rPr>
                                          <m:t>𝑣h𝑐</m:t>
                                        </m:r>
                                        <m:r>
                                          <a:rPr lang="fr-FR" sz="1200" b="0" i="1">
                                            <a:solidFill>
                                              <a:sysClr val="windowText" lastClr="000000"/>
                                            </a:solidFill>
                                            <a:effectLst/>
                                            <a:latin typeface="Cambria Math" panose="02040503050406030204" pitchFamily="18" charset="0"/>
                                            <a:ea typeface="+mn-ea"/>
                                            <a:cs typeface="+mn-cs"/>
                                          </a:rPr>
                                          <m:t>∗</m:t>
                                        </m:r>
                                        <m:r>
                                          <a:rPr lang="fr-FR" sz="1200" b="0" i="1">
                                            <a:solidFill>
                                              <a:sysClr val="windowText" lastClr="000000"/>
                                            </a:solidFill>
                                            <a:effectLst/>
                                            <a:latin typeface="Cambria Math" panose="02040503050406030204" pitchFamily="18" charset="0"/>
                                            <a:ea typeface="+mn-ea"/>
                                            <a:cs typeface="+mn-cs"/>
                                          </a:rPr>
                                          <m:t>𝑘𝑚</m:t>
                                        </m:r>
                                      </m:den>
                                    </m:f>
                                  </m:e>
                                </m:d>
                              </m:e>
                            </m:d>
                            <m:r>
                              <a:rPr lang="it-IT" sz="1200" i="1">
                                <a:solidFill>
                                  <a:srgbClr val="564CF0"/>
                                </a:solidFill>
                                <a:effectLst/>
                                <a:latin typeface="Cambria Math" panose="02040503050406030204" pitchFamily="18" charset="0"/>
                                <a:ea typeface="+mn-ea"/>
                                <a:cs typeface="+mn-cs"/>
                              </a:rPr>
                              <m:t>∗</m:t>
                            </m:r>
                            <m:sSub>
                              <m:sSubPr>
                                <m:ctrlPr>
                                  <a:rPr lang="it-IT" sz="1200" b="0" i="1">
                                    <a:solidFill>
                                      <a:sysClr val="windowText" lastClr="000000"/>
                                    </a:solidFill>
                                    <a:effectLst/>
                                    <a:latin typeface="Cambria Math" panose="02040503050406030204" pitchFamily="18" charset="0"/>
                                    <a:ea typeface="+mn-ea"/>
                                    <a:cs typeface="+mn-cs"/>
                                  </a:rPr>
                                </m:ctrlPr>
                              </m:sSubPr>
                              <m:e>
                                <m:r>
                                  <a:rPr lang="it-IT" sz="1200" b="0" i="1">
                                    <a:solidFill>
                                      <a:sysClr val="windowText" lastClr="000000"/>
                                    </a:solidFill>
                                    <a:effectLst/>
                                    <a:latin typeface="Cambria Math" panose="02040503050406030204" pitchFamily="18" charset="0"/>
                                    <a:ea typeface="+mn-ea"/>
                                    <a:cs typeface="+mn-cs"/>
                                  </a:rPr>
                                  <m:t>𝑅𝑅</m:t>
                                </m:r>
                              </m:e>
                              <m:sub>
                                <m:r>
                                  <a:rPr lang="fr-FR" sz="1200" b="0" i="1">
                                    <a:solidFill>
                                      <a:sysClr val="windowText" lastClr="000000"/>
                                    </a:solidFill>
                                    <a:effectLst/>
                                    <a:latin typeface="Cambria Math" panose="02040503050406030204" pitchFamily="18" charset="0"/>
                                    <a:ea typeface="+mn-ea"/>
                                    <a:cs typeface="+mn-cs"/>
                                  </a:rPr>
                                  <m:t>𝑐𝑜𝑚𝑝𝑎𝑟𝑡𝑚𝑒𝑛𝑡</m:t>
                                </m:r>
                              </m:sub>
                            </m:sSub>
                            <m:r>
                              <a:rPr lang="it-IT" sz="1200" i="1">
                                <a:solidFill>
                                  <a:sysClr val="windowText" lastClr="000000"/>
                                </a:solidFill>
                                <a:effectLst/>
                                <a:latin typeface="Cambria Math" panose="02040503050406030204" pitchFamily="18" charset="0"/>
                                <a:ea typeface="+mn-ea"/>
                                <a:cs typeface="+mn-cs"/>
                              </a:rPr>
                              <m:t>(%)</m:t>
                            </m:r>
                          </m:e>
                        </m:nary>
                      </m:e>
                    </m:nary>
                  </m:oMath>
                </m:oMathPara>
              </a14:m>
              <a:endParaRPr lang="fr-FR" sz="1200" i="1">
                <a:solidFill>
                  <a:srgbClr val="564CF0"/>
                </a:solidFill>
                <a:effectLst/>
                <a:latin typeface="Cambria Math" panose="02040503050406030204" pitchFamily="18" charset="0"/>
                <a:ea typeface="+mn-ea"/>
                <a:cs typeface="+mn-cs"/>
              </a:endParaRPr>
            </a:p>
            <a:p>
              <a:endPar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endParaRPr>
            </a:p>
            <a:p>
              <a:endParaRPr lang="en-GB" sz="800" b="0" i="1">
                <a:solidFill>
                  <a:srgbClr val="564CF0"/>
                </a:solidFill>
              </a:endParaRPr>
            </a:p>
            <a:p>
              <a:pPr algn="l"/>
              <a:endParaRPr lang="en-GB" sz="800" b="0" i="1">
                <a:solidFill>
                  <a:srgbClr val="564CF0"/>
                </a:solidFill>
              </a:endParaRPr>
            </a:p>
            <a:p>
              <a:pPr algn="l"/>
              <a:r>
                <a:rPr lang="en-GB" sz="900" b="0" i="1">
                  <a:solidFill>
                    <a:srgbClr val="564CF0"/>
                  </a:solidFill>
                </a:rPr>
                <a:t>With compartment = ocean, land</a:t>
              </a:r>
            </a:p>
          </xdr:txBody>
        </xdr:sp>
      </mc:Choice>
      <mc:Fallback xmlns="">
        <xdr:sp macro="" textlink="">
          <xdr:nvSpPr>
            <xdr:cNvPr id="3" name="TextBox 1">
              <a:extLst>
                <a:ext uri="{FF2B5EF4-FFF2-40B4-BE49-F238E27FC236}">
                  <a16:creationId xmlns:a16="http://schemas.microsoft.com/office/drawing/2014/main" id="{30EBAFDC-C872-4D05-8F69-59A602B2E410}"/>
                </a:ext>
              </a:extLst>
            </xdr:cNvPr>
            <xdr:cNvSpPr txBox="1"/>
          </xdr:nvSpPr>
          <xdr:spPr>
            <a:xfrm>
              <a:off x="1928813" y="377825"/>
              <a:ext cx="9417843" cy="1205706"/>
            </a:xfrm>
            <a:prstGeom prst="rect">
              <a:avLst/>
            </a:prstGeom>
            <a:solidFill>
              <a:srgbClr val="F2F2FF"/>
            </a:solidFill>
          </xdr:spPr>
          <xdr:txBody>
            <a:bodyPr wrap="square" rtlCol="0">
              <a:no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r>
                <a:rPr lang="it-IT" sz="1200" i="0">
                  <a:solidFill>
                    <a:srgbClr val="564CF0"/>
                  </a:solidFill>
                  <a:latin typeface="Cambria Math" panose="02040503050406030204" pitchFamily="18" charset="0"/>
                </a:rPr>
                <a:t>𝐿𝑒𝑎</a:t>
              </a:r>
              <a:r>
                <a:rPr lang="it-IT" sz="1200" b="0" i="0">
                  <a:solidFill>
                    <a:srgbClr val="564CF0"/>
                  </a:solidFill>
                  <a:latin typeface="Cambria Math" panose="02040503050406030204" pitchFamily="18" charset="0"/>
                </a:rPr>
                <a:t>𝑘_𝑐𝑜𝑚𝑝𝑎𝑟𝑡𝑚𝑒𝑛𝑡</a:t>
              </a:r>
              <a:r>
                <a:rPr lang="it-IT" sz="1200" i="0">
                  <a:solidFill>
                    <a:srgbClr val="564CF0"/>
                  </a:solidFill>
                  <a:latin typeface="Cambria Math" panose="02040503050406030204" pitchFamily="18" charset="0"/>
                </a:rPr>
                <a:t>=</a:t>
              </a:r>
              <a:r>
                <a:rPr lang="it-IT" sz="1200" i="0">
                  <a:solidFill>
                    <a:srgbClr val="564CF0"/>
                  </a:solidFill>
                  <a:effectLst/>
                  <a:latin typeface="Cambria Math" panose="02040503050406030204" pitchFamily="18" charset="0"/>
                  <a:ea typeface="+mn-ea"/>
                  <a:cs typeface="+mn-cs"/>
                </a:rPr>
                <a:t>∑_𝒄𝒐𝒖𝒏𝒕𝒓𝒚</a:t>
              </a:r>
              <a:r>
                <a:rPr lang="it-IT" sz="1200" i="0">
                  <a:solidFill>
                    <a:sysClr val="windowText" lastClr="000000"/>
                  </a:solidFill>
                  <a:effectLst/>
                  <a:latin typeface="Cambria Math" panose="02040503050406030204" pitchFamily="18" charset="0"/>
                  <a:ea typeface="+mn-ea"/>
                  <a:cs typeface="+mn-cs"/>
                </a:rPr>
                <a:t>▒</a:t>
              </a:r>
              <a:r>
                <a:rPr lang="it-IT" sz="1200" i="0">
                  <a:solidFill>
                    <a:srgbClr val="564CF0"/>
                  </a:solidFill>
                  <a:effectLst/>
                  <a:latin typeface="Cambria Math" panose="02040503050406030204" pitchFamily="18" charset="0"/>
                  <a:ea typeface="+mn-ea"/>
                  <a:cs typeface="+mn-cs"/>
                </a:rPr>
                <a:t>∑</a:t>
              </a:r>
              <a:r>
                <a:rPr lang="fr-FR" sz="1200" b="1" i="0">
                  <a:solidFill>
                    <a:srgbClr val="564CF0"/>
                  </a:solidFill>
                  <a:effectLst/>
                  <a:latin typeface="Cambria Math" panose="02040503050406030204" pitchFamily="18" charset="0"/>
                  <a:ea typeface="+mn-ea"/>
                  <a:cs typeface="+mn-cs"/>
                </a:rPr>
                <a:t>_</a:t>
              </a:r>
              <a:r>
                <a:rPr lang="it-IT" sz="1200" b="1" i="0">
                  <a:solidFill>
                    <a:srgbClr val="564CF0"/>
                  </a:solidFill>
                  <a:effectLst/>
                  <a:latin typeface="Cambria Math" panose="02040503050406030204" pitchFamily="18" charset="0"/>
                  <a:ea typeface="+mn-ea"/>
                  <a:cs typeface="+mn-cs"/>
                </a:rPr>
                <a:t>(</a:t>
              </a:r>
              <a:r>
                <a:rPr lang="fr-FR" sz="1200" b="1" i="0">
                  <a:solidFill>
                    <a:srgbClr val="564CF0"/>
                  </a:solidFill>
                  <a:effectLst/>
                  <a:latin typeface="Cambria Math" panose="02040503050406030204" pitchFamily="18" charset="0"/>
                  <a:ea typeface="+mn-ea"/>
                  <a:cs typeface="+mn-cs"/>
                </a:rPr>
                <a:t>𝒗𝒆𝒉𝒊𝒄𝒍𝒆 𝒕𝒚𝒑𝒆</a:t>
              </a:r>
              <a:r>
                <a:rPr lang="it-IT" sz="1200" b="1" i="0">
                  <a:solidFill>
                    <a:srgbClr val="564CF0"/>
                  </a:solidFill>
                  <a:effectLst/>
                  <a:latin typeface="Cambria Math" panose="02040503050406030204" pitchFamily="18" charset="0"/>
                  <a:ea typeface="+mn-ea"/>
                  <a:cs typeface="+mn-cs"/>
                </a:rPr>
                <a:t>)</a:t>
              </a:r>
              <a:r>
                <a:rPr lang="it-IT" sz="1200" b="1" i="0">
                  <a:solidFill>
                    <a:sysClr val="windowText" lastClr="000000"/>
                  </a:solidFill>
                  <a:effectLst/>
                  <a:latin typeface="Cambria Math" panose="02040503050406030204" pitchFamily="18" charset="0"/>
                  <a:ea typeface="+mn-ea"/>
                  <a:cs typeface="+mn-cs"/>
                </a:rPr>
                <a:t>▒</a:t>
              </a:r>
              <a:r>
                <a:rPr lang="it-IT" sz="1200" b="1" i="0">
                  <a:solidFill>
                    <a:srgbClr val="564CF0"/>
                  </a:solidFill>
                  <a:effectLst/>
                  <a:latin typeface="Cambria Math" panose="02040503050406030204" pitchFamily="18" charset="0"/>
                  <a:ea typeface="+mn-ea"/>
                  <a:cs typeface="+mn-cs"/>
                </a:rPr>
                <a:t>〖</a:t>
              </a:r>
              <a:r>
                <a:rPr lang="fr-FR" sz="1200" b="0" i="0">
                  <a:solidFill>
                    <a:srgbClr val="564CF0"/>
                  </a:solidFill>
                  <a:effectLst/>
                  <a:latin typeface="Cambria Math" panose="02040503050406030204" pitchFamily="18" charset="0"/>
                  <a:ea typeface="+mn-ea"/>
                  <a:cs typeface="+mn-cs"/>
                </a:rPr>
                <a:t>(𝑁_𝑡𝑦𝑝𝑒 [</a:t>
              </a:r>
              <a:r>
                <a:rPr lang="fr-FR" sz="1200" i="0">
                  <a:solidFill>
                    <a:srgbClr val="564CF0"/>
                  </a:solidFill>
                  <a:effectLst/>
                  <a:latin typeface="Cambria Math" panose="02040503050406030204" pitchFamily="18" charset="0"/>
                  <a:ea typeface="+mn-ea"/>
                  <a:cs typeface="+mn-cs"/>
                </a:rPr>
                <a:t>#𝑣ℎ𝑐]∗𝐷_(</a:t>
              </a:r>
              <a:r>
                <a:rPr lang="fr-FR" sz="1200" b="0" i="0">
                  <a:solidFill>
                    <a:srgbClr val="564CF0"/>
                  </a:solidFill>
                  <a:effectLst/>
                  <a:latin typeface="Cambria Math" panose="02040503050406030204" pitchFamily="18" charset="0"/>
                  <a:ea typeface="+mn-ea"/>
                  <a:cs typeface="+mn-cs"/>
                </a:rPr>
                <a:t>𝑣ℎ𝑐,</a:t>
              </a:r>
              <a:r>
                <a:rPr lang="it-IT" sz="1200" b="0" i="0">
                  <a:solidFill>
                    <a:srgbClr val="564CF0"/>
                  </a:solidFill>
                  <a:effectLst/>
                  <a:latin typeface="Cambria Math" panose="02040503050406030204" pitchFamily="18" charset="0"/>
                  <a:ea typeface="+mn-ea"/>
                  <a:cs typeface="+mn-cs"/>
                </a:rPr>
                <a:t>𝑡𝑦𝑝𝑒</a:t>
              </a:r>
              <a:r>
                <a:rPr lang="fr-FR" sz="1200" b="0" i="0">
                  <a:solidFill>
                    <a:srgbClr val="564CF0"/>
                  </a:solidFill>
                  <a:effectLst/>
                  <a:latin typeface="Cambria Math" panose="02040503050406030204" pitchFamily="18" charset="0"/>
                  <a:ea typeface="+mn-ea"/>
                  <a:cs typeface="+mn-cs"/>
                </a:rPr>
                <a:t>) [</a:t>
              </a:r>
              <a:r>
                <a:rPr lang="fr-FR" sz="1200" i="0">
                  <a:solidFill>
                    <a:srgbClr val="564CF0"/>
                  </a:solidFill>
                  <a:effectLst/>
                  <a:latin typeface="Cambria Math" panose="02040503050406030204" pitchFamily="18" charset="0"/>
                  <a:ea typeface="+mn-ea"/>
                  <a:cs typeface="+mn-cs"/>
                </a:rPr>
                <a:t>𝑘𝑚]</a:t>
              </a:r>
              <a:r>
                <a:rPr lang="fr-FR" sz="1200" b="0" i="0">
                  <a:solidFill>
                    <a:sysClr val="windowText" lastClr="000000"/>
                  </a:solidFill>
                  <a:effectLst/>
                  <a:latin typeface="Cambria Math" panose="02040503050406030204" pitchFamily="18" charset="0"/>
                  <a:ea typeface="+mn-ea"/>
                  <a:cs typeface="+mn-cs"/>
                </a:rPr>
                <a:t> 〖∗𝐿𝑅〗_𝑡𝑦𝑝𝑒 [𝑘𝑔/(𝑣ℎ𝑐∗𝑘𝑚)])</a:t>
              </a:r>
              <a:r>
                <a:rPr lang="it-IT" sz="1200" i="0">
                  <a:solidFill>
                    <a:srgbClr val="564CF0"/>
                  </a:solidFill>
                  <a:effectLst/>
                  <a:latin typeface="Cambria Math" panose="02040503050406030204" pitchFamily="18" charset="0"/>
                  <a:ea typeface="+mn-ea"/>
                  <a:cs typeface="+mn-cs"/>
                </a:rPr>
                <a:t>∗</a:t>
              </a:r>
              <a:r>
                <a:rPr lang="it-IT" sz="1200" b="0" i="0">
                  <a:solidFill>
                    <a:sysClr val="windowText" lastClr="000000"/>
                  </a:solidFill>
                  <a:effectLst/>
                  <a:latin typeface="Cambria Math" panose="02040503050406030204" pitchFamily="18" charset="0"/>
                  <a:ea typeface="+mn-ea"/>
                  <a:cs typeface="+mn-cs"/>
                </a:rPr>
                <a:t>〖𝑅𝑅〗_</a:t>
              </a:r>
              <a:r>
                <a:rPr lang="fr-FR" sz="1200" b="0" i="0">
                  <a:solidFill>
                    <a:sysClr val="windowText" lastClr="000000"/>
                  </a:solidFill>
                  <a:effectLst/>
                  <a:latin typeface="Cambria Math" panose="02040503050406030204" pitchFamily="18" charset="0"/>
                  <a:ea typeface="+mn-ea"/>
                  <a:cs typeface="+mn-cs"/>
                </a:rPr>
                <a:t>𝑐𝑜𝑚𝑝𝑎𝑟𝑡𝑚𝑒𝑛𝑡</a:t>
              </a:r>
              <a:r>
                <a:rPr lang="it-IT" sz="1200" b="0" i="0">
                  <a:solidFill>
                    <a:sysClr val="windowText" lastClr="000000"/>
                  </a:solidFill>
                  <a:effectLst/>
                  <a:latin typeface="Cambria Math" panose="02040503050406030204" pitchFamily="18" charset="0"/>
                  <a:ea typeface="+mn-ea"/>
                  <a:cs typeface="+mn-cs"/>
                </a:rPr>
                <a:t> </a:t>
              </a:r>
              <a:r>
                <a:rPr lang="it-IT" sz="1200" i="0">
                  <a:solidFill>
                    <a:sysClr val="windowText" lastClr="000000"/>
                  </a:solidFill>
                  <a:effectLst/>
                  <a:latin typeface="Cambria Math" panose="02040503050406030204" pitchFamily="18" charset="0"/>
                  <a:ea typeface="+mn-ea"/>
                  <a:cs typeface="+mn-cs"/>
                </a:rPr>
                <a:t>(%)</a:t>
              </a:r>
              <a:r>
                <a:rPr lang="it-IT" sz="1200" i="0">
                  <a:solidFill>
                    <a:srgbClr val="564CF0"/>
                  </a:solidFill>
                  <a:effectLst/>
                  <a:latin typeface="Cambria Math" panose="02040503050406030204" pitchFamily="18" charset="0"/>
                  <a:ea typeface="+mn-ea"/>
                  <a:cs typeface="+mn-cs"/>
                </a:rPr>
                <a:t>〗</a:t>
              </a:r>
              <a:endParaRPr lang="fr-FR" sz="1200" i="1">
                <a:solidFill>
                  <a:srgbClr val="564CF0"/>
                </a:solidFill>
                <a:effectLst/>
                <a:latin typeface="Cambria Math" panose="02040503050406030204" pitchFamily="18" charset="0"/>
                <a:ea typeface="+mn-ea"/>
                <a:cs typeface="+mn-cs"/>
              </a:endParaRPr>
            </a:p>
            <a:p>
              <a:endPar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endParaRPr>
            </a:p>
            <a:p>
              <a:endParaRPr lang="en-GB" sz="800" b="0" i="1">
                <a:solidFill>
                  <a:srgbClr val="564CF0"/>
                </a:solidFill>
              </a:endParaRPr>
            </a:p>
            <a:p>
              <a:pPr algn="l"/>
              <a:endParaRPr lang="en-GB" sz="800" b="0" i="1">
                <a:solidFill>
                  <a:srgbClr val="564CF0"/>
                </a:solidFill>
              </a:endParaRPr>
            </a:p>
            <a:p>
              <a:pPr algn="l"/>
              <a:r>
                <a:rPr lang="en-GB" sz="900" b="0" i="1">
                  <a:solidFill>
                    <a:srgbClr val="564CF0"/>
                  </a:solidFill>
                </a:rPr>
                <a:t>With compartment = ocean, land</a:t>
              </a:r>
            </a:p>
          </xdr:txBody>
        </xdr:sp>
      </mc:Fallback>
    </mc:AlternateContent>
    <xdr:clientData/>
  </xdr:twoCellAnchor>
  <xdr:twoCellAnchor editAs="absolute">
    <xdr:from>
      <xdr:col>5</xdr:col>
      <xdr:colOff>219869</xdr:colOff>
      <xdr:row>3</xdr:row>
      <xdr:rowOff>168418</xdr:rowOff>
    </xdr:from>
    <xdr:to>
      <xdr:col>7</xdr:col>
      <xdr:colOff>239356</xdr:colOff>
      <xdr:row>6</xdr:row>
      <xdr:rowOff>64844</xdr:rowOff>
    </xdr:to>
    <xdr:sp macro="" textlink="">
      <xdr:nvSpPr>
        <xdr:cNvPr id="4" name="TextBox 2">
          <a:extLst>
            <a:ext uri="{FF2B5EF4-FFF2-40B4-BE49-F238E27FC236}">
              <a16:creationId xmlns:a16="http://schemas.microsoft.com/office/drawing/2014/main" id="{61452606-B39B-4D92-BCBA-967EF9778B4F}"/>
            </a:ext>
          </a:extLst>
        </xdr:cNvPr>
        <xdr:cNvSpPr txBox="1"/>
      </xdr:nvSpPr>
      <xdr:spPr>
        <a:xfrm>
          <a:off x="6981031" y="969312"/>
          <a:ext cx="2575362" cy="429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pitchFamily="2" charset="0"/>
            </a:rPr>
            <a:t>secondary data available in this file</a:t>
          </a:r>
        </a:p>
      </xdr:txBody>
    </xdr:sp>
    <xdr:clientData/>
  </xdr:twoCellAnchor>
  <xdr:twoCellAnchor>
    <xdr:from>
      <xdr:col>22</xdr:col>
      <xdr:colOff>122238</xdr:colOff>
      <xdr:row>28</xdr:row>
      <xdr:rowOff>26195</xdr:rowOff>
    </xdr:from>
    <xdr:to>
      <xdr:col>24</xdr:col>
      <xdr:colOff>59531</xdr:colOff>
      <xdr:row>29</xdr:row>
      <xdr:rowOff>47625</xdr:rowOff>
    </xdr:to>
    <xdr:sp macro="" textlink="">
      <xdr:nvSpPr>
        <xdr:cNvPr id="7" name="Rectangle : coins arrondis 6">
          <a:hlinkClick xmlns:r="http://schemas.openxmlformats.org/officeDocument/2006/relationships" r:id="rId1"/>
          <a:extLst>
            <a:ext uri="{FF2B5EF4-FFF2-40B4-BE49-F238E27FC236}">
              <a16:creationId xmlns:a16="http://schemas.microsoft.com/office/drawing/2014/main" id="{C7AA25B2-271D-EB27-F328-0C899D5AD537}"/>
            </a:ext>
          </a:extLst>
        </xdr:cNvPr>
        <xdr:cNvSpPr/>
      </xdr:nvSpPr>
      <xdr:spPr bwMode="auto">
        <a:xfrm>
          <a:off x="24708644" y="5514976"/>
          <a:ext cx="1532731" cy="330993"/>
        </a:xfrm>
        <a:prstGeom prst="roundRect">
          <a:avLst/>
        </a:prstGeom>
        <a:solidFill>
          <a:srgbClr val="02755F"/>
        </a:solidFill>
        <a:ln w="38100" cap="flat" cmpd="sng" algn="ctr">
          <a:solidFill>
            <a:srgbClr val="FFFFFF"/>
          </a:solidFill>
          <a:prstDash val="solid"/>
          <a:headEnd type="none" w="med" len="med"/>
          <a:tailEnd type="triangle" w="med" len="sm"/>
        </a:ln>
        <a:effectLst>
          <a:outerShdw blurRad="40000" dist="20000" dir="5400000" rotWithShape="0">
            <a:srgbClr val="000000">
              <a:alpha val="38000"/>
            </a:srgbClr>
          </a:outerShdw>
        </a:effectLst>
      </xdr:spPr>
      <xdr:style>
        <a:lnRef idx="3">
          <a:schemeClr val="lt1"/>
        </a:lnRef>
        <a:fillRef idx="1">
          <a:schemeClr val="accent3"/>
        </a:fillRef>
        <a:effectRef idx="1">
          <a:schemeClr val="accent3"/>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9pPr>
        </a:lstStyle>
        <a:p>
          <a:pPr algn="ctr"/>
          <a:r>
            <a:rPr lang="fr-FR" sz="1000" b="0"/>
            <a:t>LossRates_generic</a:t>
          </a:r>
        </a:p>
      </xdr:txBody>
    </xdr:sp>
    <xdr:clientData/>
  </xdr:twoCellAnchor>
  <xdr:twoCellAnchor editAs="absolute">
    <xdr:from>
      <xdr:col>3</xdr:col>
      <xdr:colOff>1036269</xdr:colOff>
      <xdr:row>3</xdr:row>
      <xdr:rowOff>155574</xdr:rowOff>
    </xdr:from>
    <xdr:to>
      <xdr:col>4</xdr:col>
      <xdr:colOff>810419</xdr:colOff>
      <xdr:row>5</xdr:row>
      <xdr:rowOff>83344</xdr:rowOff>
    </xdr:to>
    <xdr:sp macro="" textlink="">
      <xdr:nvSpPr>
        <xdr:cNvPr id="10" name="TextBox 2">
          <a:extLst>
            <a:ext uri="{FF2B5EF4-FFF2-40B4-BE49-F238E27FC236}">
              <a16:creationId xmlns:a16="http://schemas.microsoft.com/office/drawing/2014/main" id="{A85CCDC5-2710-43E7-AB92-3EDE4B7467BA}"/>
            </a:ext>
          </a:extLst>
        </xdr:cNvPr>
        <xdr:cNvSpPr txBox="1"/>
      </xdr:nvSpPr>
      <xdr:spPr>
        <a:xfrm>
          <a:off x="5120906" y="953293"/>
          <a:ext cx="1162420" cy="288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a:solidFill>
                <a:srgbClr val="564CF0"/>
              </a:solidFill>
              <a:latin typeface="Epilogue" pitchFamily="2" charset="0"/>
            </a:rPr>
            <a:t>primary data</a:t>
          </a:r>
        </a:p>
      </xdr:txBody>
    </xdr:sp>
    <xdr:clientData/>
  </xdr:twoCellAnchor>
  <xdr:twoCellAnchor>
    <xdr:from>
      <xdr:col>22</xdr:col>
      <xdr:colOff>130969</xdr:colOff>
      <xdr:row>40</xdr:row>
      <xdr:rowOff>35719</xdr:rowOff>
    </xdr:from>
    <xdr:to>
      <xdr:col>23</xdr:col>
      <xdr:colOff>785812</xdr:colOff>
      <xdr:row>41</xdr:row>
      <xdr:rowOff>35719</xdr:rowOff>
    </xdr:to>
    <xdr:sp macro="" textlink="">
      <xdr:nvSpPr>
        <xdr:cNvPr id="11" name="Rectangle : coins arrondis 10">
          <a:hlinkClick xmlns:r="http://schemas.openxmlformats.org/officeDocument/2006/relationships" r:id="rId2"/>
          <a:extLst>
            <a:ext uri="{FF2B5EF4-FFF2-40B4-BE49-F238E27FC236}">
              <a16:creationId xmlns:a16="http://schemas.microsoft.com/office/drawing/2014/main" id="{22D894D2-B4D1-423B-8645-41AEA1A402AD}"/>
            </a:ext>
          </a:extLst>
        </xdr:cNvPr>
        <xdr:cNvSpPr/>
      </xdr:nvSpPr>
      <xdr:spPr bwMode="auto">
        <a:xfrm>
          <a:off x="22883813" y="7322344"/>
          <a:ext cx="1452562" cy="297656"/>
        </a:xfrm>
        <a:prstGeom prst="roundRect">
          <a:avLst/>
        </a:prstGeom>
        <a:solidFill>
          <a:srgbClr val="02755F"/>
        </a:solidFill>
        <a:ln w="38100" cap="flat" cmpd="sng" algn="ctr">
          <a:solidFill>
            <a:srgbClr val="FFFFFF"/>
          </a:solidFill>
          <a:prstDash val="solid"/>
          <a:headEnd type="none" w="med" len="med"/>
          <a:tailEnd type="triangle" w="med" len="sm"/>
        </a:ln>
        <a:effectLst>
          <a:outerShdw blurRad="40000" dist="20000" dir="5400000" rotWithShape="0">
            <a:srgbClr val="000000">
              <a:alpha val="38000"/>
            </a:srgbClr>
          </a:outerShdw>
        </a:effectLst>
      </xdr:spPr>
      <xdr:style>
        <a:lnRef idx="3">
          <a:schemeClr val="lt1"/>
        </a:lnRef>
        <a:fillRef idx="1">
          <a:schemeClr val="accent3"/>
        </a:fillRef>
        <a:effectRef idx="1">
          <a:schemeClr val="accent3"/>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9pPr>
        </a:lstStyle>
        <a:p>
          <a:pPr algn="ctr"/>
          <a:r>
            <a:rPr lang="fr-FR" sz="1000" b="0"/>
            <a:t>Release</a:t>
          </a:r>
          <a:r>
            <a:rPr lang="fr-FR" sz="1000" b="0" baseline="0"/>
            <a:t> Rates</a:t>
          </a:r>
          <a:endParaRPr lang="fr-FR" sz="1000" b="0"/>
        </a:p>
      </xdr:txBody>
    </xdr:sp>
    <xdr:clientData/>
  </xdr:twoCellAnchor>
  <xdr:twoCellAnchor>
    <xdr:from>
      <xdr:col>1</xdr:col>
      <xdr:colOff>973136</xdr:colOff>
      <xdr:row>51</xdr:row>
      <xdr:rowOff>141287</xdr:rowOff>
    </xdr:from>
    <xdr:to>
      <xdr:col>7</xdr:col>
      <xdr:colOff>952500</xdr:colOff>
      <xdr:row>60</xdr:row>
      <xdr:rowOff>95249</xdr:rowOff>
    </xdr:to>
    <mc:AlternateContent xmlns:mc="http://schemas.openxmlformats.org/markup-compatibility/2006" xmlns:a14="http://schemas.microsoft.com/office/drawing/2010/main">
      <mc:Choice Requires="a14">
        <xdr:sp macro="" textlink="">
          <xdr:nvSpPr>
            <xdr:cNvPr id="12" name="ZoneTexte 4">
              <a:extLst>
                <a:ext uri="{FF2B5EF4-FFF2-40B4-BE49-F238E27FC236}">
                  <a16:creationId xmlns:a16="http://schemas.microsoft.com/office/drawing/2014/main" id="{2A5AF076-2736-4B2E-B6FB-93A06C9CEEC8}"/>
                </a:ext>
              </a:extLst>
            </xdr:cNvPr>
            <xdr:cNvSpPr txBox="1"/>
          </xdr:nvSpPr>
          <xdr:spPr>
            <a:xfrm>
              <a:off x="2139949" y="10833100"/>
              <a:ext cx="8111332" cy="1739899"/>
            </a:xfrm>
            <a:prstGeom prst="rect">
              <a:avLst/>
            </a:prstGeom>
            <a:solidFill>
              <a:srgbClr val="F2F2FF"/>
            </a:solidFill>
          </xdr:spPr>
          <xdr:txBody>
            <a:bodyPr wrap="square">
              <a:noAutofit/>
            </a:bodyPr>
            <a:lstStyle>
              <a:defPPr>
                <a:defRPr lang="fr-FR"/>
              </a:defPPr>
              <a:lvl1pPr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1pPr>
              <a:lvl2pPr marL="4572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2pPr>
              <a:lvl3pPr marL="9144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3pPr>
              <a:lvl4pPr marL="13716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4pPr>
              <a:lvl5pPr marL="18288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5pPr>
              <a:lvl6pPr marL="22860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6pPr>
              <a:lvl7pPr marL="27432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7pPr>
              <a:lvl8pPr marL="32004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8pPr>
              <a:lvl9pPr marL="36576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9pPr>
            </a:lstStyle>
            <a:p>
              <a:pPr/>
              <a14:m>
                <m:oMathPara xmlns:m="http://schemas.openxmlformats.org/officeDocument/2006/math">
                  <m:oMathParaPr>
                    <m:jc m:val="left"/>
                  </m:oMathParaPr>
                  <m:oMath xmlns:m="http://schemas.openxmlformats.org/officeDocument/2006/math">
                    <m:r>
                      <a:rPr lang="fr-FR" sz="1100" b="0" i="1" kern="1200">
                        <a:solidFill>
                          <a:srgbClr val="564CF0"/>
                        </a:solidFill>
                        <a:effectLst/>
                        <a:latin typeface="Cambria Math" panose="02040503050406030204" pitchFamily="18" charset="0"/>
                        <a:ea typeface="+mn-ea"/>
                        <a:cs typeface="Arial" panose="020B0604020202020204" pitchFamily="34" charset="0"/>
                      </a:rPr>
                      <m:t>𝑇𝑖𝑟𝑒𝐿𝑜𝑠𝑠</m:t>
                    </m:r>
                    <m:r>
                      <a:rPr lang="fr-FR" sz="1100" b="0" i="1" kern="1200">
                        <a:solidFill>
                          <a:srgbClr val="564CF0"/>
                        </a:solidFill>
                        <a:effectLst/>
                        <a:latin typeface="Cambria Math" panose="02040503050406030204" pitchFamily="18" charset="0"/>
                        <a:ea typeface="+mn-ea"/>
                        <a:cs typeface="Arial" panose="020B0604020202020204" pitchFamily="34" charset="0"/>
                      </a:rPr>
                      <m:t> </m:t>
                    </m:r>
                    <m:d>
                      <m:dPr>
                        <m:begChr m:val="["/>
                        <m:endChr m:val="]"/>
                        <m:ctrlPr>
                          <a:rPr lang="fr-FR" sz="1100" b="0" i="1" kern="1200">
                            <a:solidFill>
                              <a:srgbClr val="564CF0"/>
                            </a:solidFill>
                            <a:effectLst/>
                            <a:latin typeface="Cambria Math" panose="02040503050406030204" pitchFamily="18" charset="0"/>
                            <a:ea typeface="+mn-ea"/>
                            <a:cs typeface="Arial" panose="020B0604020202020204" pitchFamily="34" charset="0"/>
                          </a:rPr>
                        </m:ctrlPr>
                      </m:dPr>
                      <m:e>
                        <m:r>
                          <a:rPr lang="fr-FR" sz="1100" b="0" i="1" kern="1200">
                            <a:solidFill>
                              <a:srgbClr val="564CF0"/>
                            </a:solidFill>
                            <a:effectLst/>
                            <a:latin typeface="Cambria Math" panose="02040503050406030204" pitchFamily="18" charset="0"/>
                            <a:ea typeface="+mn-ea"/>
                            <a:cs typeface="Arial" panose="020B0604020202020204" pitchFamily="34" charset="0"/>
                          </a:rPr>
                          <m:t>𝑘𝑔</m:t>
                        </m:r>
                        <m:r>
                          <a:rPr lang="fr-FR" sz="1100" b="0" i="0" kern="1200">
                            <a:solidFill>
                              <a:srgbClr val="564CF0"/>
                            </a:solidFill>
                            <a:effectLst/>
                            <a:latin typeface="Cambria Math" panose="02040503050406030204" pitchFamily="18" charset="0"/>
                            <a:ea typeface="+mn-ea"/>
                            <a:cs typeface="Arial" panose="020B0604020202020204" pitchFamily="34" charset="0"/>
                          </a:rPr>
                          <m:t> </m:t>
                        </m:r>
                        <m:r>
                          <a:rPr lang="fr-FR" sz="1100" b="0" i="1" kern="1200">
                            <a:solidFill>
                              <a:srgbClr val="564CF0"/>
                            </a:solidFill>
                            <a:effectLst/>
                            <a:latin typeface="Cambria Math" panose="02040503050406030204" pitchFamily="18" charset="0"/>
                            <a:ea typeface="+mn-ea"/>
                            <a:cs typeface="Arial" panose="020B0604020202020204" pitchFamily="34" charset="0"/>
                          </a:rPr>
                          <m:t>𝑜𝑓</m:t>
                        </m:r>
                        <m:r>
                          <a:rPr lang="fr-FR" sz="1100" b="0" i="0" kern="1200">
                            <a:solidFill>
                              <a:srgbClr val="564CF0"/>
                            </a:solidFill>
                            <a:effectLst/>
                            <a:latin typeface="Cambria Math" panose="02040503050406030204" pitchFamily="18" charset="0"/>
                            <a:ea typeface="+mn-ea"/>
                            <a:cs typeface="Arial" panose="020B0604020202020204" pitchFamily="34" charset="0"/>
                          </a:rPr>
                          <m:t> </m:t>
                        </m:r>
                        <m:r>
                          <a:rPr lang="fr-FR" sz="1100" b="0" i="1" kern="1200">
                            <a:solidFill>
                              <a:srgbClr val="564CF0"/>
                            </a:solidFill>
                            <a:effectLst/>
                            <a:latin typeface="Cambria Math" panose="02040503050406030204" pitchFamily="18" charset="0"/>
                            <a:ea typeface="+mn-ea"/>
                            <a:cs typeface="Arial" panose="020B0604020202020204" pitchFamily="34" charset="0"/>
                          </a:rPr>
                          <m:t>𝑚𝑖𝑐𝑟𝑜𝑝𝑙𝑎𝑠𝑡𝑖𝑐𝑠</m:t>
                        </m:r>
                        <m:r>
                          <a:rPr lang="fr-FR" sz="1100" b="0" i="1" kern="1200">
                            <a:solidFill>
                              <a:srgbClr val="564CF0"/>
                            </a:solidFill>
                            <a:effectLst/>
                            <a:latin typeface="Cambria Math" panose="02040503050406030204" pitchFamily="18" charset="0"/>
                            <a:ea typeface="+mn-ea"/>
                            <a:cs typeface="Arial" panose="020B0604020202020204" pitchFamily="34" charset="0"/>
                          </a:rPr>
                          <m:t>/</m:t>
                        </m:r>
                        <m:r>
                          <a:rPr lang="fr-FR" sz="1100" b="0" i="1" kern="1200">
                            <a:solidFill>
                              <a:srgbClr val="564CF0"/>
                            </a:solidFill>
                            <a:effectLst/>
                            <a:latin typeface="Cambria Math" panose="02040503050406030204" pitchFamily="18" charset="0"/>
                            <a:ea typeface="+mn-ea"/>
                            <a:cs typeface="Arial" panose="020B0604020202020204" pitchFamily="34" charset="0"/>
                          </a:rPr>
                          <m:t>𝑝𝑒𝑟𝑠</m:t>
                        </m:r>
                      </m:e>
                    </m:d>
                    <m:r>
                      <a:rPr lang="fr-FR" sz="1100" b="0" i="0" kern="1200">
                        <a:solidFill>
                          <a:srgbClr val="564CF0"/>
                        </a:solidFill>
                        <a:effectLst/>
                        <a:latin typeface="Cambria Math" panose="02040503050406030204" pitchFamily="18" charset="0"/>
                        <a:ea typeface="+mn-ea"/>
                        <a:cs typeface="Arial" panose="020B0604020202020204" pitchFamily="34" charset="0"/>
                      </a:rPr>
                      <m:t>=</m:t>
                    </m:r>
                    <m:d>
                      <m:dPr>
                        <m:ctrlPr>
                          <a:rPr lang="fr-FR" sz="1100" b="0" i="1" kern="1200">
                            <a:solidFill>
                              <a:srgbClr val="564CF0"/>
                            </a:solidFill>
                            <a:effectLst/>
                            <a:latin typeface="Cambria Math" panose="02040503050406030204" pitchFamily="18" charset="0"/>
                            <a:ea typeface="+mn-ea"/>
                            <a:cs typeface="Arial" panose="020B0604020202020204" pitchFamily="34" charset="0"/>
                          </a:rPr>
                        </m:ctrlPr>
                      </m:dPr>
                      <m:e>
                        <m:sSub>
                          <m:sSubPr>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sSub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𝑁</m:t>
                            </m:r>
                          </m:e>
                          <m:sub>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𝑡𝑦𝑝𝑒</m:t>
                            </m:r>
                          </m:sub>
                        </m:sSub>
                        <m:d>
                          <m:dPr>
                            <m:begChr m:val="["/>
                            <m:endChr m:val="]"/>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d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m:t>
                            </m:r>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𝑣h𝑐</m:t>
                            </m:r>
                          </m:e>
                        </m:d>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m:t>
                        </m:r>
                        <m:sSub>
                          <m:sSubPr>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sSub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𝐷</m:t>
                            </m:r>
                          </m:e>
                          <m:sub>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𝑣h𝑐</m:t>
                            </m:r>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m:t>
                            </m:r>
                            <m:r>
                              <a:rPr kumimoji="0" lang="it-IT"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𝑡𝑦𝑝𝑒</m:t>
                            </m:r>
                          </m:sub>
                        </m:sSub>
                        <m:d>
                          <m:dPr>
                            <m:begChr m:val="["/>
                            <m:endChr m:val="]"/>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d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𝑘𝑚</m:t>
                            </m:r>
                          </m:e>
                        </m:d>
                        <m:r>
                          <a:rPr lang="fr-FR" sz="1100" b="0" i="0" kern="1200">
                            <a:solidFill>
                              <a:schemeClr val="tx1"/>
                            </a:solidFill>
                            <a:effectLst/>
                            <a:latin typeface="Cambria Math" panose="02040503050406030204" pitchFamily="18" charset="0"/>
                            <a:ea typeface="+mn-ea"/>
                            <a:cs typeface="Arial" panose="020B0604020202020204" pitchFamily="34" charset="0"/>
                          </a:rPr>
                          <m:t>∗</m:t>
                        </m:r>
                        <m:sSub>
                          <m:sSubPr>
                            <m:ctrlPr>
                              <a:rPr lang="fr-FR" sz="1100" b="0" i="1" kern="1200">
                                <a:solidFill>
                                  <a:schemeClr val="tx1"/>
                                </a:solidFill>
                                <a:effectLst/>
                                <a:latin typeface="Cambria Math" panose="02040503050406030204" pitchFamily="18" charset="0"/>
                                <a:ea typeface="+mn-ea"/>
                                <a:cs typeface="Arial" panose="020B0604020202020204" pitchFamily="34" charset="0"/>
                              </a:rPr>
                            </m:ctrlPr>
                          </m:sSubPr>
                          <m:e>
                            <m:r>
                              <a:rPr lang="fr-FR" sz="1100" b="0" i="1" kern="1200">
                                <a:solidFill>
                                  <a:schemeClr val="tx1"/>
                                </a:solidFill>
                                <a:effectLst/>
                                <a:latin typeface="Cambria Math" panose="02040503050406030204" pitchFamily="18" charset="0"/>
                                <a:ea typeface="+mn-ea"/>
                                <a:cs typeface="Arial" panose="020B0604020202020204" pitchFamily="34" charset="0"/>
                              </a:rPr>
                              <m:t>𝐿𝑅</m:t>
                            </m:r>
                          </m:e>
                          <m:sub>
                            <m:r>
                              <a:rPr lang="fr-FR" sz="1100" b="0" i="1" kern="1200">
                                <a:solidFill>
                                  <a:schemeClr val="tx1"/>
                                </a:solidFill>
                                <a:effectLst/>
                                <a:latin typeface="Cambria Math" panose="02040503050406030204" pitchFamily="18" charset="0"/>
                                <a:ea typeface="+mn-ea"/>
                                <a:cs typeface="Arial" panose="020B0604020202020204" pitchFamily="34" charset="0"/>
                              </a:rPr>
                              <m:t>𝑡𝑦𝑝𝑒</m:t>
                            </m:r>
                          </m:sub>
                        </m:sSub>
                        <m:d>
                          <m:dPr>
                            <m:begChr m:val="["/>
                            <m:endChr m:val="]"/>
                            <m:ctrlPr>
                              <a:rPr lang="fr-FR" sz="1100" b="0" i="1" kern="1200">
                                <a:solidFill>
                                  <a:schemeClr val="tx1"/>
                                </a:solidFill>
                                <a:effectLst/>
                                <a:latin typeface="Cambria Math" panose="02040503050406030204" pitchFamily="18" charset="0"/>
                                <a:ea typeface="+mn-ea"/>
                                <a:cs typeface="Arial" panose="020B0604020202020204" pitchFamily="34" charset="0"/>
                              </a:rPr>
                            </m:ctrlPr>
                          </m:dPr>
                          <m:e>
                            <m:f>
                              <m:fPr>
                                <m:ctrlPr>
                                  <a:rPr lang="fr-FR" sz="1100" b="0" i="1" kern="1200">
                                    <a:solidFill>
                                      <a:schemeClr val="tx1"/>
                                    </a:solidFill>
                                    <a:effectLst/>
                                    <a:latin typeface="Cambria Math" panose="02040503050406030204" pitchFamily="18" charset="0"/>
                                    <a:ea typeface="+mn-ea"/>
                                    <a:cs typeface="Arial" panose="020B0604020202020204" pitchFamily="34" charset="0"/>
                                  </a:rPr>
                                </m:ctrlPr>
                              </m:fPr>
                              <m:num>
                                <m:r>
                                  <a:rPr lang="fr-FR" sz="1100" b="0" i="1" kern="1200">
                                    <a:solidFill>
                                      <a:schemeClr val="tx1"/>
                                    </a:solidFill>
                                    <a:effectLst/>
                                    <a:latin typeface="Cambria Math" panose="02040503050406030204" pitchFamily="18" charset="0"/>
                                    <a:ea typeface="+mn-ea"/>
                                    <a:cs typeface="Arial" panose="020B0604020202020204" pitchFamily="34" charset="0"/>
                                  </a:rPr>
                                  <m:t>𝑘𝑔</m:t>
                                </m:r>
                              </m:num>
                              <m:den>
                                <m:r>
                                  <a:rPr lang="fr-FR" sz="1100" b="0" i="1" kern="1200">
                                    <a:solidFill>
                                      <a:schemeClr val="tx1"/>
                                    </a:solidFill>
                                    <a:effectLst/>
                                    <a:latin typeface="Cambria Math" panose="02040503050406030204" pitchFamily="18" charset="0"/>
                                    <a:ea typeface="+mn-ea"/>
                                    <a:cs typeface="Arial" panose="020B0604020202020204" pitchFamily="34" charset="0"/>
                                  </a:rPr>
                                  <m:t>𝑣h𝑐</m:t>
                                </m:r>
                                <m:r>
                                  <a:rPr lang="fr-FR" sz="1100" b="0" i="0" kern="1200">
                                    <a:solidFill>
                                      <a:schemeClr val="tx1"/>
                                    </a:solidFill>
                                    <a:effectLst/>
                                    <a:latin typeface="Cambria Math" panose="02040503050406030204" pitchFamily="18" charset="0"/>
                                    <a:ea typeface="+mn-ea"/>
                                    <a:cs typeface="Arial" panose="020B0604020202020204" pitchFamily="34" charset="0"/>
                                  </a:rPr>
                                  <m:t>∗</m:t>
                                </m:r>
                                <m:r>
                                  <a:rPr lang="fr-FR" sz="1100" b="0" i="1" kern="1200">
                                    <a:solidFill>
                                      <a:schemeClr val="tx1"/>
                                    </a:solidFill>
                                    <a:effectLst/>
                                    <a:latin typeface="Cambria Math" panose="02040503050406030204" pitchFamily="18" charset="0"/>
                                    <a:ea typeface="+mn-ea"/>
                                    <a:cs typeface="Arial" panose="020B0604020202020204" pitchFamily="34" charset="0"/>
                                  </a:rPr>
                                  <m:t>𝑘𝑚</m:t>
                                </m:r>
                              </m:den>
                            </m:f>
                          </m:e>
                        </m:d>
                      </m:e>
                    </m:d>
                    <m:r>
                      <a:rPr lang="fr-FR" sz="1100" b="0" i="1" kern="1200">
                        <a:solidFill>
                          <a:schemeClr val="tx1"/>
                        </a:solidFill>
                        <a:effectLst/>
                        <a:latin typeface="Cambria Math" panose="02040503050406030204" pitchFamily="18" charset="0"/>
                        <a:ea typeface="+mn-ea"/>
                        <a:cs typeface="Arial" panose="020B0604020202020204" pitchFamily="34" charset="0"/>
                      </a:rPr>
                      <m:t>∗</m:t>
                    </m:r>
                    <m:f>
                      <m:fPr>
                        <m:ctrlPr>
                          <a:rPr lang="fr-FR" sz="1100" b="0" i="1" kern="1200">
                            <a:solidFill>
                              <a:schemeClr val="tx1"/>
                            </a:solidFill>
                            <a:effectLst/>
                            <a:latin typeface="Cambria Math" panose="02040503050406030204" pitchFamily="18" charset="0"/>
                            <a:ea typeface="+mn-ea"/>
                            <a:cs typeface="Arial" panose="020B0604020202020204" pitchFamily="34" charset="0"/>
                          </a:rPr>
                        </m:ctrlPr>
                      </m:fPr>
                      <m:num>
                        <m:r>
                          <a:rPr lang="fr-FR" sz="1100" b="0" i="1" kern="1200">
                            <a:solidFill>
                              <a:schemeClr val="tx1"/>
                            </a:solidFill>
                            <a:effectLst/>
                            <a:latin typeface="Cambria Math" panose="02040503050406030204" pitchFamily="18" charset="0"/>
                            <a:ea typeface="+mn-ea"/>
                            <a:cs typeface="Arial" panose="020B0604020202020204" pitchFamily="34" charset="0"/>
                          </a:rPr>
                          <m:t>1</m:t>
                        </m:r>
                      </m:num>
                      <m:den>
                        <m:r>
                          <a:rPr lang="fr-FR" sz="1100" b="0" i="1" kern="1200">
                            <a:solidFill>
                              <a:schemeClr val="tx1"/>
                            </a:solidFill>
                            <a:effectLst/>
                            <a:latin typeface="Cambria Math" panose="02040503050406030204" pitchFamily="18" charset="0"/>
                            <a:ea typeface="+mn-ea"/>
                            <a:cs typeface="Arial" panose="020B0604020202020204" pitchFamily="34" charset="0"/>
                          </a:rPr>
                          <m:t>𝑂𝑐𝑐𝑢𝑝𝑎𝑛𝑐</m:t>
                        </m:r>
                        <m:sSub>
                          <m:sSubPr>
                            <m:ctrlPr>
                              <a:rPr lang="fr-FR" sz="1100" b="0" i="1" kern="1200">
                                <a:solidFill>
                                  <a:schemeClr val="tx1"/>
                                </a:solidFill>
                                <a:effectLst/>
                                <a:latin typeface="Cambria Math" panose="02040503050406030204" pitchFamily="18" charset="0"/>
                                <a:ea typeface="+mn-ea"/>
                                <a:cs typeface="Arial" panose="020B0604020202020204" pitchFamily="34" charset="0"/>
                              </a:rPr>
                            </m:ctrlPr>
                          </m:sSubPr>
                          <m:e>
                            <m:r>
                              <a:rPr lang="fr-FR" sz="1100" b="0" i="1" kern="1200">
                                <a:solidFill>
                                  <a:schemeClr val="tx1"/>
                                </a:solidFill>
                                <a:effectLst/>
                                <a:latin typeface="Cambria Math" panose="02040503050406030204" pitchFamily="18" charset="0"/>
                                <a:ea typeface="+mn-ea"/>
                                <a:cs typeface="Arial" panose="020B0604020202020204" pitchFamily="34" charset="0"/>
                              </a:rPr>
                              <m:t>𝑦</m:t>
                            </m:r>
                          </m:e>
                          <m:sub>
                            <m:r>
                              <a:rPr lang="fr-FR" sz="1100" b="0" i="1" kern="1200">
                                <a:solidFill>
                                  <a:schemeClr val="tx1"/>
                                </a:solidFill>
                                <a:effectLst/>
                                <a:latin typeface="Cambria Math" panose="02040503050406030204" pitchFamily="18" charset="0"/>
                                <a:ea typeface="+mn-ea"/>
                                <a:cs typeface="Arial" panose="020B0604020202020204" pitchFamily="34" charset="0"/>
                              </a:rPr>
                              <m:t>𝑡𝑦𝑝𝑒</m:t>
                            </m:r>
                          </m:sub>
                        </m:sSub>
                      </m:den>
                    </m:f>
                  </m:oMath>
                </m:oMathPara>
              </a14:m>
              <a:endParaRPr lang="fr-FR" sz="1100"/>
            </a:p>
            <a:p>
              <a:endParaRPr lang="fr-FR" sz="1100"/>
            </a:p>
            <a:p>
              <a:pPr/>
              <a14:m>
                <m:oMathPara xmlns:m="http://schemas.openxmlformats.org/officeDocument/2006/math">
                  <m:oMathParaPr>
                    <m:jc m:val="left"/>
                  </m:oMathParaPr>
                  <m:oMath xmlns:m="http://schemas.openxmlformats.org/officeDocument/2006/math">
                    <m:r>
                      <a:rPr lang="fr-FR" sz="1100" b="0" i="1" kern="1200">
                        <a:solidFill>
                          <a:srgbClr val="564CF0"/>
                        </a:solidFill>
                        <a:effectLst/>
                        <a:latin typeface="Cambria Math" panose="02040503050406030204" pitchFamily="18" charset="0"/>
                        <a:ea typeface="+mn-ea"/>
                        <a:cs typeface="Arial" panose="020B0604020202020204" pitchFamily="34" charset="0"/>
                      </a:rPr>
                      <m:t>𝑇𝑖𝑟𝑒𝐿𝑜𝑠𝑠</m:t>
                    </m:r>
                    <m:r>
                      <a:rPr lang="fr-FR" sz="1100" b="0" i="1" kern="1200">
                        <a:solidFill>
                          <a:srgbClr val="564CF0"/>
                        </a:solidFill>
                        <a:effectLst/>
                        <a:latin typeface="Cambria Math" panose="02040503050406030204" pitchFamily="18" charset="0"/>
                        <a:ea typeface="+mn-ea"/>
                        <a:cs typeface="Arial" panose="020B0604020202020204" pitchFamily="34" charset="0"/>
                      </a:rPr>
                      <m:t> </m:t>
                    </m:r>
                    <m:d>
                      <m:dPr>
                        <m:begChr m:val="["/>
                        <m:endChr m:val="]"/>
                        <m:ctrlPr>
                          <a:rPr lang="fr-FR" sz="1100" b="0" i="1" kern="1200">
                            <a:solidFill>
                              <a:srgbClr val="564CF0"/>
                            </a:solidFill>
                            <a:effectLst/>
                            <a:latin typeface="Cambria Math" panose="02040503050406030204" pitchFamily="18" charset="0"/>
                            <a:ea typeface="+mn-ea"/>
                            <a:cs typeface="Arial" panose="020B0604020202020204" pitchFamily="34" charset="0"/>
                          </a:rPr>
                        </m:ctrlPr>
                      </m:dPr>
                      <m:e>
                        <m:r>
                          <a:rPr lang="fr-FR" sz="1100" b="0" i="1" kern="1200">
                            <a:solidFill>
                              <a:srgbClr val="564CF0"/>
                            </a:solidFill>
                            <a:effectLst/>
                            <a:latin typeface="Cambria Math" panose="02040503050406030204" pitchFamily="18" charset="0"/>
                            <a:ea typeface="+mn-ea"/>
                            <a:cs typeface="Arial" panose="020B0604020202020204" pitchFamily="34" charset="0"/>
                          </a:rPr>
                          <m:t>𝑘𝑔</m:t>
                        </m:r>
                        <m:r>
                          <a:rPr lang="fr-FR" sz="1100" b="0" i="0" kern="1200">
                            <a:solidFill>
                              <a:srgbClr val="564CF0"/>
                            </a:solidFill>
                            <a:effectLst/>
                            <a:latin typeface="Cambria Math" panose="02040503050406030204" pitchFamily="18" charset="0"/>
                            <a:ea typeface="+mn-ea"/>
                            <a:cs typeface="Arial" panose="020B0604020202020204" pitchFamily="34" charset="0"/>
                          </a:rPr>
                          <m:t> </m:t>
                        </m:r>
                        <m:r>
                          <a:rPr lang="fr-FR" sz="1100" b="0" i="1" kern="1200">
                            <a:solidFill>
                              <a:srgbClr val="564CF0"/>
                            </a:solidFill>
                            <a:effectLst/>
                            <a:latin typeface="Cambria Math" panose="02040503050406030204" pitchFamily="18" charset="0"/>
                            <a:ea typeface="+mn-ea"/>
                            <a:cs typeface="Arial" panose="020B0604020202020204" pitchFamily="34" charset="0"/>
                          </a:rPr>
                          <m:t>𝑜𝑓</m:t>
                        </m:r>
                        <m:r>
                          <a:rPr lang="fr-FR" sz="1100" b="0" i="0" kern="1200">
                            <a:solidFill>
                              <a:srgbClr val="564CF0"/>
                            </a:solidFill>
                            <a:effectLst/>
                            <a:latin typeface="Cambria Math" panose="02040503050406030204" pitchFamily="18" charset="0"/>
                            <a:ea typeface="+mn-ea"/>
                            <a:cs typeface="Arial" panose="020B0604020202020204" pitchFamily="34" charset="0"/>
                          </a:rPr>
                          <m:t> </m:t>
                        </m:r>
                        <m:r>
                          <a:rPr lang="fr-FR" sz="1100" b="0" i="1" kern="1200">
                            <a:solidFill>
                              <a:srgbClr val="564CF0"/>
                            </a:solidFill>
                            <a:effectLst/>
                            <a:latin typeface="Cambria Math" panose="02040503050406030204" pitchFamily="18" charset="0"/>
                            <a:ea typeface="+mn-ea"/>
                            <a:cs typeface="Arial" panose="020B0604020202020204" pitchFamily="34" charset="0"/>
                          </a:rPr>
                          <m:t>𝑚𝑖𝑐𝑟𝑜𝑝𝑙𝑎𝑠𝑡𝑖𝑐𝑠</m:t>
                        </m:r>
                        <m:r>
                          <a:rPr lang="fr-FR" sz="1100" b="0" i="1" kern="1200">
                            <a:solidFill>
                              <a:srgbClr val="564CF0"/>
                            </a:solidFill>
                            <a:effectLst/>
                            <a:latin typeface="Cambria Math" panose="02040503050406030204" pitchFamily="18" charset="0"/>
                            <a:ea typeface="+mn-ea"/>
                            <a:cs typeface="Arial" panose="020B0604020202020204" pitchFamily="34" charset="0"/>
                          </a:rPr>
                          <m:t>/</m:t>
                        </m:r>
                        <m:r>
                          <a:rPr lang="fr-FR" sz="1100" b="0" i="1" kern="1200">
                            <a:solidFill>
                              <a:srgbClr val="564CF0"/>
                            </a:solidFill>
                            <a:effectLst/>
                            <a:latin typeface="Cambria Math" panose="02040503050406030204" pitchFamily="18" charset="0"/>
                            <a:ea typeface="+mn-ea"/>
                            <a:cs typeface="Arial" panose="020B0604020202020204" pitchFamily="34" charset="0"/>
                          </a:rPr>
                          <m:t>𝑚𝑎𝑠𝑠</m:t>
                        </m:r>
                      </m:e>
                    </m:d>
                    <m:r>
                      <a:rPr lang="fr-FR" sz="1100" b="0" i="0" kern="1200">
                        <a:solidFill>
                          <a:srgbClr val="564CF0"/>
                        </a:solidFill>
                        <a:effectLst/>
                        <a:latin typeface="Cambria Math" panose="02040503050406030204" pitchFamily="18" charset="0"/>
                        <a:ea typeface="+mn-ea"/>
                        <a:cs typeface="Arial" panose="020B0604020202020204" pitchFamily="34" charset="0"/>
                      </a:rPr>
                      <m:t>=</m:t>
                    </m:r>
                    <m:r>
                      <a:rPr lang="fr-FR" sz="1100" b="0" i="1" kern="1200">
                        <a:solidFill>
                          <a:srgbClr val="564CF0"/>
                        </a:solidFill>
                        <a:effectLst/>
                        <a:latin typeface="Cambria Math" panose="02040503050406030204" pitchFamily="18" charset="0"/>
                        <a:ea typeface="+mn-ea"/>
                        <a:cs typeface="Arial" panose="020B0604020202020204" pitchFamily="34" charset="0"/>
                      </a:rPr>
                      <m:t> </m:t>
                    </m:r>
                    <m:d>
                      <m:dPr>
                        <m:ctrlPr>
                          <a:rPr kumimoji="0" lang="fr-FR" sz="1100" b="0" i="1" u="none" strike="noStrike" kern="1200" cap="none" spc="0" normalizeH="0" baseline="0" noProof="0">
                            <a:ln>
                              <a:noFill/>
                            </a:ln>
                            <a:solidFill>
                              <a:srgbClr val="564CF0"/>
                            </a:solidFill>
                            <a:effectLst/>
                            <a:uLnTx/>
                            <a:uFillTx/>
                            <a:latin typeface="Cambria Math" panose="02040503050406030204" pitchFamily="18" charset="0"/>
                            <a:ea typeface="+mn-ea"/>
                            <a:cs typeface="Arial" panose="020B0604020202020204" pitchFamily="34" charset="0"/>
                          </a:rPr>
                        </m:ctrlPr>
                      </m:dPr>
                      <m:e>
                        <m:sSub>
                          <m:sSubPr>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sSub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𝑁</m:t>
                            </m:r>
                          </m:e>
                          <m:sub>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𝑡𝑦𝑝𝑒</m:t>
                            </m:r>
                          </m:sub>
                        </m:sSub>
                        <m:d>
                          <m:dPr>
                            <m:begChr m:val="["/>
                            <m:endChr m:val="]"/>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d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m:t>
                            </m:r>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𝑣h𝑐</m:t>
                            </m:r>
                          </m:e>
                        </m:d>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m:t>
                        </m:r>
                        <m:sSub>
                          <m:sSubPr>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sSub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𝐷</m:t>
                            </m:r>
                          </m:e>
                          <m:sub>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𝑣h𝑐</m:t>
                            </m:r>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m:t>
                            </m:r>
                            <m:r>
                              <a:rPr kumimoji="0" lang="it-IT"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𝑡𝑦𝑝𝑒</m:t>
                            </m:r>
                          </m:sub>
                        </m:sSub>
                        <m:d>
                          <m:dPr>
                            <m:begChr m:val="["/>
                            <m:endChr m:val="]"/>
                            <m:ctrlP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ctrlPr>
                          </m:dPr>
                          <m:e>
                            <m:r>
                              <a:rPr kumimoji="0" lang="fr-FR" sz="1200" b="0" i="1" u="none" strike="noStrike" kern="0" cap="none" spc="0" normalizeH="0" baseline="0" noProof="0">
                                <a:ln>
                                  <a:noFill/>
                                </a:ln>
                                <a:solidFill>
                                  <a:srgbClr val="564CF0"/>
                                </a:solidFill>
                                <a:effectLst/>
                                <a:uLnTx/>
                                <a:uFillTx/>
                                <a:latin typeface="Cambria Math" panose="02040503050406030204" pitchFamily="18" charset="0"/>
                                <a:ea typeface="+mn-ea"/>
                                <a:cs typeface="+mn-cs"/>
                              </a:rPr>
                              <m:t>𝑘𝑚</m:t>
                            </m:r>
                          </m:e>
                        </m:d>
                        <m:r>
                          <a:rPr kumimoji="0" lang="fr-FR" sz="1100" b="0" i="0"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m:t>
                        </m:r>
                        <m:sSub>
                          <m:sSubPr>
                            <m:ctrlP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ctrlPr>
                          </m:sSubPr>
                          <m:e>
                            <m: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𝐿𝑅</m:t>
                            </m:r>
                          </m:e>
                          <m:sub>
                            <m: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𝑡𝑦𝑝𝑒</m:t>
                            </m:r>
                          </m:sub>
                        </m:sSub>
                        <m:d>
                          <m:dPr>
                            <m:begChr m:val="["/>
                            <m:endChr m:val="]"/>
                            <m:ctrlP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ctrlPr>
                          </m:dPr>
                          <m:e>
                            <m:f>
                              <m:fPr>
                                <m:ctrlP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ctrlPr>
                              </m:fPr>
                              <m:num>
                                <m: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𝑘𝑔</m:t>
                                </m:r>
                              </m:num>
                              <m:den>
                                <m: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𝑣h𝑐</m:t>
                                </m:r>
                                <m:r>
                                  <a:rPr kumimoji="0" lang="fr-FR" sz="1100" b="0" i="0"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m:t>
                                </m:r>
                                <m:r>
                                  <a:rPr kumimoji="0" lang="fr-FR" sz="1100" b="0" i="1"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𝑘𝑚</m:t>
                                </m:r>
                              </m:den>
                            </m:f>
                          </m:e>
                        </m:d>
                      </m:e>
                    </m:d>
                    <m:r>
                      <a:rPr lang="fr-FR" sz="1100" b="0" i="1" kern="1200">
                        <a:solidFill>
                          <a:schemeClr val="tx1"/>
                        </a:solidFill>
                        <a:effectLst/>
                        <a:latin typeface="Cambria Math" panose="02040503050406030204" pitchFamily="18" charset="0"/>
                        <a:ea typeface="+mn-ea"/>
                        <a:cs typeface="Arial" panose="020B0604020202020204" pitchFamily="34" charset="0"/>
                      </a:rPr>
                      <m:t>∗</m:t>
                    </m:r>
                    <m:f>
                      <m:fPr>
                        <m:ctrlPr>
                          <a:rPr lang="fr-FR" sz="1100" b="0" i="1" kern="1200">
                            <a:solidFill>
                              <a:schemeClr val="tx1"/>
                            </a:solidFill>
                            <a:effectLst/>
                            <a:latin typeface="Cambria Math" panose="02040503050406030204" pitchFamily="18" charset="0"/>
                            <a:ea typeface="+mn-ea"/>
                            <a:cs typeface="Arial" panose="020B0604020202020204" pitchFamily="34" charset="0"/>
                          </a:rPr>
                        </m:ctrlPr>
                      </m:fPr>
                      <m:num>
                        <m:r>
                          <a:rPr lang="fr-FR" sz="1100" b="0" i="1" kern="1200">
                            <a:solidFill>
                              <a:schemeClr val="tx1"/>
                            </a:solidFill>
                            <a:effectLst/>
                            <a:latin typeface="Cambria Math" panose="02040503050406030204" pitchFamily="18" charset="0"/>
                            <a:ea typeface="+mn-ea"/>
                            <a:cs typeface="Arial" panose="020B0604020202020204" pitchFamily="34" charset="0"/>
                          </a:rPr>
                          <m:t>1</m:t>
                        </m:r>
                      </m:num>
                      <m:den>
                        <m:r>
                          <a:rPr lang="fr-FR" sz="1100" b="0" i="1" kern="1200">
                            <a:solidFill>
                              <a:schemeClr val="tx1"/>
                            </a:solidFill>
                            <a:effectLst/>
                            <a:latin typeface="Cambria Math" panose="02040503050406030204" pitchFamily="18" charset="0"/>
                            <a:ea typeface="+mn-ea"/>
                            <a:cs typeface="Arial" panose="020B0604020202020204" pitchFamily="34" charset="0"/>
                          </a:rPr>
                          <m:t>𝐿𝑜𝑎</m:t>
                        </m:r>
                        <m:sSub>
                          <m:sSubPr>
                            <m:ctrlPr>
                              <a:rPr lang="fr-FR" sz="1100" b="0" i="1" kern="1200">
                                <a:solidFill>
                                  <a:schemeClr val="tx1"/>
                                </a:solidFill>
                                <a:effectLst/>
                                <a:latin typeface="Cambria Math" panose="02040503050406030204" pitchFamily="18" charset="0"/>
                                <a:ea typeface="+mn-ea"/>
                                <a:cs typeface="Arial" panose="020B0604020202020204" pitchFamily="34" charset="0"/>
                              </a:rPr>
                            </m:ctrlPr>
                          </m:sSubPr>
                          <m:e>
                            <m:r>
                              <a:rPr lang="fr-FR" sz="1100" b="0" i="1" kern="1200">
                                <a:solidFill>
                                  <a:schemeClr val="tx1"/>
                                </a:solidFill>
                                <a:effectLst/>
                                <a:latin typeface="Cambria Math" panose="02040503050406030204" pitchFamily="18" charset="0"/>
                                <a:ea typeface="+mn-ea"/>
                                <a:cs typeface="Arial" panose="020B0604020202020204" pitchFamily="34" charset="0"/>
                              </a:rPr>
                              <m:t>𝑑</m:t>
                            </m:r>
                          </m:e>
                          <m:sub>
                            <m:r>
                              <a:rPr lang="fr-FR" sz="1100" b="0" i="1" kern="1200">
                                <a:solidFill>
                                  <a:schemeClr val="tx1"/>
                                </a:solidFill>
                                <a:effectLst/>
                                <a:latin typeface="Cambria Math" panose="02040503050406030204" pitchFamily="18" charset="0"/>
                                <a:ea typeface="+mn-ea"/>
                                <a:cs typeface="Arial" panose="020B0604020202020204" pitchFamily="34" charset="0"/>
                              </a:rPr>
                              <m:t>𝑡𝑦𝑝𝑒</m:t>
                            </m:r>
                          </m:sub>
                        </m:sSub>
                      </m:den>
                    </m:f>
                  </m:oMath>
                </m:oMathPara>
              </a14:m>
              <a:endParaRPr lang="en-US">
                <a:effectLst/>
              </a:endParaRPr>
            </a:p>
            <a:p>
              <a:endParaRPr lang="fr-FR" sz="1100"/>
            </a:p>
          </xdr:txBody>
        </xdr:sp>
      </mc:Choice>
      <mc:Fallback xmlns="">
        <xdr:sp macro="" textlink="">
          <xdr:nvSpPr>
            <xdr:cNvPr id="12" name="ZoneTexte 4">
              <a:extLst>
                <a:ext uri="{FF2B5EF4-FFF2-40B4-BE49-F238E27FC236}">
                  <a16:creationId xmlns:a16="http://schemas.microsoft.com/office/drawing/2014/main" id="{2A5AF076-2736-4B2E-B6FB-93A06C9CEEC8}"/>
                </a:ext>
              </a:extLst>
            </xdr:cNvPr>
            <xdr:cNvSpPr txBox="1"/>
          </xdr:nvSpPr>
          <xdr:spPr>
            <a:xfrm>
              <a:off x="2139949" y="10833100"/>
              <a:ext cx="8111332" cy="1739899"/>
            </a:xfrm>
            <a:prstGeom prst="rect">
              <a:avLst/>
            </a:prstGeom>
            <a:solidFill>
              <a:srgbClr val="F2F2FF"/>
            </a:solidFill>
          </xdr:spPr>
          <xdr:txBody>
            <a:bodyPr wrap="square">
              <a:noAutofit/>
            </a:bodyPr>
            <a:lstStyle>
              <a:defPPr>
                <a:defRPr lang="fr-FR"/>
              </a:defPPr>
              <a:lvl1pPr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1pPr>
              <a:lvl2pPr marL="4572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2pPr>
              <a:lvl3pPr marL="9144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3pPr>
              <a:lvl4pPr marL="13716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4pPr>
              <a:lvl5pPr marL="1828800" algn="l" rtl="0" fontAlgn="base">
                <a:spcBef>
                  <a:spcPct val="0"/>
                </a:spcBef>
                <a:spcAft>
                  <a:spcPct val="0"/>
                </a:spcAft>
                <a:defRPr kern="1200">
                  <a:solidFill>
                    <a:schemeClr val="tx1"/>
                  </a:solidFill>
                  <a:latin typeface="Calibri" panose="020F0502020204030204" pitchFamily="34" charset="0"/>
                  <a:ea typeface="+mn-ea"/>
                  <a:cs typeface="Arial" panose="020B0604020202020204" pitchFamily="34" charset="0"/>
                </a:defRPr>
              </a:lvl5pPr>
              <a:lvl6pPr marL="22860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6pPr>
              <a:lvl7pPr marL="27432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7pPr>
              <a:lvl8pPr marL="32004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8pPr>
              <a:lvl9pPr marL="3657600" algn="l" defTabSz="914400" rtl="0" eaLnBrk="1" latinLnBrk="0" hangingPunct="1">
                <a:defRPr kern="1200">
                  <a:solidFill>
                    <a:schemeClr val="tx1"/>
                  </a:solidFill>
                  <a:latin typeface="Calibri" panose="020F0502020204030204" pitchFamily="34" charset="0"/>
                  <a:ea typeface="+mn-ea"/>
                  <a:cs typeface="Arial" panose="020B0604020202020204" pitchFamily="34" charset="0"/>
                </a:defRPr>
              </a:lvl9pPr>
            </a:lstStyle>
            <a:p>
              <a:pPr/>
              <a:r>
                <a:rPr lang="fr-FR" sz="1100" b="0" i="0" kern="1200">
                  <a:solidFill>
                    <a:srgbClr val="564CF0"/>
                  </a:solidFill>
                  <a:effectLst/>
                  <a:latin typeface="Cambria Math" panose="02040503050406030204" pitchFamily="18" charset="0"/>
                  <a:ea typeface="+mn-ea"/>
                  <a:cs typeface="Arial" panose="020B0604020202020204" pitchFamily="34" charset="0"/>
                </a:rPr>
                <a:t>𝑇𝑖𝑟𝑒𝐿𝑜𝑠𝑠 [𝑘𝑔 𝑜𝑓 𝑚𝑖𝑐𝑟𝑜𝑝𝑙𝑎𝑠𝑡𝑖𝑐𝑠/𝑝𝑒𝑟𝑠]=(</a:t>
              </a:r>
              <a:r>
                <a:rPr kumimoji="0" lang="fr-FR"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rPr>
                <a:t>𝑁_𝑡𝑦𝑝𝑒 [#𝑣ℎ𝑐]∗𝐷_(𝑣ℎ𝑐,</a:t>
              </a:r>
              <a:r>
                <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rPr>
                <a:t>𝑡𝑦𝑝𝑒</a:t>
              </a:r>
              <a:r>
                <a:rPr kumimoji="0" lang="fr-FR"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rPr>
                <a:t>) [𝑘𝑚]</a:t>
              </a:r>
              <a:r>
                <a:rPr lang="fr-FR" sz="1100" b="0" i="0" kern="1200">
                  <a:solidFill>
                    <a:schemeClr val="tx1"/>
                  </a:solidFill>
                  <a:effectLst/>
                  <a:latin typeface="Cambria Math" panose="02040503050406030204" pitchFamily="18" charset="0"/>
                  <a:ea typeface="+mn-ea"/>
                  <a:cs typeface="Arial" panose="020B0604020202020204" pitchFamily="34" charset="0"/>
                </a:rPr>
                <a:t>∗〖𝐿𝑅〗_𝑡𝑦𝑝𝑒 [𝑘𝑔/(𝑣ℎ𝑐∗𝑘𝑚)])∗1/(𝑂𝑐𝑐𝑢𝑝𝑎𝑛𝑐𝑦_𝑡𝑦𝑝𝑒 )</a:t>
              </a:r>
              <a:endParaRPr lang="fr-FR" sz="1100"/>
            </a:p>
            <a:p>
              <a:endParaRPr lang="fr-FR" sz="1100"/>
            </a:p>
            <a:p>
              <a:pPr/>
              <a:r>
                <a:rPr lang="fr-FR" sz="1100" b="0" i="0" kern="1200">
                  <a:solidFill>
                    <a:srgbClr val="564CF0"/>
                  </a:solidFill>
                  <a:effectLst/>
                  <a:latin typeface="Cambria Math" panose="02040503050406030204" pitchFamily="18" charset="0"/>
                  <a:ea typeface="+mn-ea"/>
                  <a:cs typeface="Arial" panose="020B0604020202020204" pitchFamily="34" charset="0"/>
                </a:rPr>
                <a:t>𝑇𝑖𝑟𝑒𝐿𝑜𝑠𝑠 [𝑘𝑔 𝑜𝑓 𝑚𝑖𝑐𝑟𝑜𝑝𝑙𝑎𝑠𝑡𝑖𝑐𝑠/𝑚𝑎𝑠𝑠]= </a:t>
              </a:r>
              <a:r>
                <a:rPr kumimoji="0" lang="fr-FR" sz="1100" b="0" i="0" u="none" strike="noStrike" kern="1200" cap="none" spc="0" normalizeH="0" baseline="0" noProof="0">
                  <a:ln>
                    <a:noFill/>
                  </a:ln>
                  <a:solidFill>
                    <a:srgbClr val="564CF0"/>
                  </a:solidFill>
                  <a:effectLst/>
                  <a:uLnTx/>
                  <a:uFillTx/>
                  <a:latin typeface="Cambria Math" panose="02040503050406030204" pitchFamily="18" charset="0"/>
                  <a:ea typeface="+mn-ea"/>
                  <a:cs typeface="Arial" panose="020B0604020202020204" pitchFamily="34" charset="0"/>
                </a:rPr>
                <a:t>(</a:t>
              </a:r>
              <a:r>
                <a:rPr kumimoji="0" lang="fr-FR"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rPr>
                <a:t>𝑁_𝑡𝑦𝑝𝑒 [#𝑣ℎ𝑐]∗𝐷_(𝑣ℎ𝑐,</a:t>
              </a:r>
              <a:r>
                <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rPr>
                <a:t>𝑡𝑦𝑝𝑒</a:t>
              </a:r>
              <a:r>
                <a:rPr kumimoji="0" lang="fr-FR"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rPr>
                <a:t>) [𝑘𝑚]</a:t>
              </a:r>
              <a:r>
                <a:rPr kumimoji="0" lang="fr-FR" sz="1100" b="0" i="0" u="none" strike="noStrike" kern="120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a:t>∗〖𝐿𝑅〗_𝑡𝑦𝑝𝑒 [𝑘𝑔/(𝑣ℎ𝑐∗𝑘𝑚)])</a:t>
              </a:r>
              <a:r>
                <a:rPr lang="fr-FR" sz="1100" b="0" i="0" kern="1200">
                  <a:solidFill>
                    <a:schemeClr val="tx1"/>
                  </a:solidFill>
                  <a:effectLst/>
                  <a:latin typeface="Cambria Math" panose="02040503050406030204" pitchFamily="18" charset="0"/>
                  <a:ea typeface="+mn-ea"/>
                  <a:cs typeface="Arial" panose="020B0604020202020204" pitchFamily="34" charset="0"/>
                </a:rPr>
                <a:t>∗1/(𝐿𝑜𝑎𝑑_𝑡𝑦𝑝𝑒 )</a:t>
              </a:r>
              <a:endParaRPr lang="en-US">
                <a:effectLst/>
              </a:endParaRPr>
            </a:p>
            <a:p>
              <a:endParaRPr lang="fr-FR" sz="1100"/>
            </a:p>
          </xdr:txBody>
        </xdr:sp>
      </mc:Fallback>
    </mc:AlternateContent>
    <xdr:clientData/>
  </xdr:twoCellAnchor>
  <xdr:twoCellAnchor editAs="absolute">
    <xdr:from>
      <xdr:col>5</xdr:col>
      <xdr:colOff>83709</xdr:colOff>
      <xdr:row>57</xdr:row>
      <xdr:rowOff>154924</xdr:rowOff>
    </xdr:from>
    <xdr:to>
      <xdr:col>7</xdr:col>
      <xdr:colOff>84147</xdr:colOff>
      <xdr:row>60</xdr:row>
      <xdr:rowOff>1343</xdr:rowOff>
    </xdr:to>
    <xdr:sp macro="" textlink="">
      <xdr:nvSpPr>
        <xdr:cNvPr id="14" name="TextBox 2">
          <a:extLst>
            <a:ext uri="{FF2B5EF4-FFF2-40B4-BE49-F238E27FC236}">
              <a16:creationId xmlns:a16="http://schemas.microsoft.com/office/drawing/2014/main" id="{DF5F99EC-CB0E-4FC0-907D-1E49FF18F87D}"/>
            </a:ext>
          </a:extLst>
        </xdr:cNvPr>
        <xdr:cNvSpPr txBox="1"/>
      </xdr:nvSpPr>
      <xdr:spPr>
        <a:xfrm>
          <a:off x="6870272" y="12049268"/>
          <a:ext cx="2519006" cy="42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pitchFamily="2" charset="0"/>
            </a:rPr>
            <a:t>secondary data available in this file</a:t>
          </a:r>
        </a:p>
      </xdr:txBody>
    </xdr:sp>
    <xdr:clientData/>
  </xdr:twoCellAnchor>
  <xdr:twoCellAnchor editAs="absolute">
    <xdr:from>
      <xdr:col>3</xdr:col>
      <xdr:colOff>907254</xdr:colOff>
      <xdr:row>57</xdr:row>
      <xdr:rowOff>123030</xdr:rowOff>
    </xdr:from>
    <xdr:to>
      <xdr:col>4</xdr:col>
      <xdr:colOff>677436</xdr:colOff>
      <xdr:row>59</xdr:row>
      <xdr:rowOff>6350</xdr:rowOff>
    </xdr:to>
    <xdr:sp macro="" textlink="">
      <xdr:nvSpPr>
        <xdr:cNvPr id="15" name="TextBox 2">
          <a:extLst>
            <a:ext uri="{FF2B5EF4-FFF2-40B4-BE49-F238E27FC236}">
              <a16:creationId xmlns:a16="http://schemas.microsoft.com/office/drawing/2014/main" id="{2B748FC8-2520-4273-9AF3-16A146B20708}"/>
            </a:ext>
          </a:extLst>
        </xdr:cNvPr>
        <xdr:cNvSpPr txBox="1"/>
      </xdr:nvSpPr>
      <xdr:spPr>
        <a:xfrm>
          <a:off x="4996654" y="12017374"/>
          <a:ext cx="1163213" cy="288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a:solidFill>
                <a:srgbClr val="564CF0"/>
              </a:solidFill>
              <a:latin typeface="Epilogue" pitchFamily="2" charset="0"/>
            </a:rPr>
            <a:t>primary data</a:t>
          </a:r>
        </a:p>
      </xdr:txBody>
    </xdr:sp>
    <xdr:clientData/>
  </xdr:twoCellAnchor>
  <xdr:twoCellAnchor>
    <xdr:from>
      <xdr:col>21</xdr:col>
      <xdr:colOff>1134268</xdr:colOff>
      <xdr:row>29</xdr:row>
      <xdr:rowOff>101600</xdr:rowOff>
    </xdr:from>
    <xdr:to>
      <xdr:col>24</xdr:col>
      <xdr:colOff>285750</xdr:colOff>
      <xdr:row>30</xdr:row>
      <xdr:rowOff>45242</xdr:rowOff>
    </xdr:to>
    <xdr:sp macro="" textlink="">
      <xdr:nvSpPr>
        <xdr:cNvPr id="2" name="Rectangle : coins arrondis 1">
          <a:hlinkClick xmlns:r="http://schemas.openxmlformats.org/officeDocument/2006/relationships" r:id="rId3"/>
          <a:extLst>
            <a:ext uri="{FF2B5EF4-FFF2-40B4-BE49-F238E27FC236}">
              <a16:creationId xmlns:a16="http://schemas.microsoft.com/office/drawing/2014/main" id="{0E0D50D4-FEBE-4E58-9499-6F8C258AB6AF}"/>
            </a:ext>
          </a:extLst>
        </xdr:cNvPr>
        <xdr:cNvSpPr/>
      </xdr:nvSpPr>
      <xdr:spPr bwMode="auto">
        <a:xfrm>
          <a:off x="24553862" y="5899944"/>
          <a:ext cx="1913732" cy="300829"/>
        </a:xfrm>
        <a:prstGeom prst="roundRect">
          <a:avLst/>
        </a:prstGeom>
        <a:solidFill>
          <a:srgbClr val="02755F"/>
        </a:solidFill>
        <a:ln w="38100" cap="flat" cmpd="sng" algn="ctr">
          <a:solidFill>
            <a:srgbClr val="FFFFFF"/>
          </a:solidFill>
          <a:prstDash val="solid"/>
          <a:headEnd type="none" w="med" len="med"/>
          <a:tailEnd type="triangle" w="med" len="sm"/>
        </a:ln>
        <a:effectLst>
          <a:outerShdw blurRad="40000" dist="20000" dir="5400000" rotWithShape="0">
            <a:srgbClr val="000000">
              <a:alpha val="38000"/>
            </a:srgbClr>
          </a:outerShdw>
        </a:effectLst>
      </xdr:spPr>
      <xdr:style>
        <a:lnRef idx="3">
          <a:schemeClr val="lt1"/>
        </a:lnRef>
        <a:fillRef idx="1">
          <a:schemeClr val="accent3"/>
        </a:fillRef>
        <a:effectRef idx="1">
          <a:schemeClr val="accent3"/>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9pPr>
        </a:lstStyle>
        <a:p>
          <a:pPr algn="ctr"/>
          <a:r>
            <a:rPr lang="fr-FR" sz="1000" b="0"/>
            <a:t>LossRates_parametrized</a:t>
          </a:r>
        </a:p>
      </xdr:txBody>
    </xdr:sp>
    <xdr:clientData/>
  </xdr:twoCellAnchor>
  <xdr:twoCellAnchor>
    <xdr:from>
      <xdr:col>6</xdr:col>
      <xdr:colOff>1178719</xdr:colOff>
      <xdr:row>4</xdr:row>
      <xdr:rowOff>146049</xdr:rowOff>
    </xdr:from>
    <xdr:to>
      <xdr:col>13</xdr:col>
      <xdr:colOff>654844</xdr:colOff>
      <xdr:row>9</xdr:row>
      <xdr:rowOff>190500</xdr:rowOff>
    </xdr:to>
    <xdr:cxnSp macro="">
      <xdr:nvCxnSpPr>
        <xdr:cNvPr id="8" name="Connecteur : en angle 7">
          <a:extLst>
            <a:ext uri="{FF2B5EF4-FFF2-40B4-BE49-F238E27FC236}">
              <a16:creationId xmlns:a16="http://schemas.microsoft.com/office/drawing/2014/main" id="{5B9852FC-242D-9826-32FA-826E108C9B93}"/>
            </a:ext>
          </a:extLst>
        </xdr:cNvPr>
        <xdr:cNvCxnSpPr/>
      </xdr:nvCxnSpPr>
      <xdr:spPr>
        <a:xfrm>
          <a:off x="9227344" y="1122362"/>
          <a:ext cx="6346031" cy="937419"/>
        </a:xfrm>
        <a:prstGeom prst="bentConnector3">
          <a:avLst>
            <a:gd name="adj1" fmla="val 50000"/>
          </a:avLst>
        </a:prstGeom>
        <a:ln>
          <a:solidFill>
            <a:srgbClr val="14487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484187</xdr:colOff>
      <xdr:row>1</xdr:row>
      <xdr:rowOff>246062</xdr:rowOff>
    </xdr:from>
    <xdr:to>
      <xdr:col>7</xdr:col>
      <xdr:colOff>925484</xdr:colOff>
      <xdr:row>3</xdr:row>
      <xdr:rowOff>15547</xdr:rowOff>
    </xdr:to>
    <mc:AlternateContent xmlns:mc="http://schemas.openxmlformats.org/markup-compatibility/2006" xmlns:a14="http://schemas.microsoft.com/office/drawing/2010/main">
      <mc:Choice Requires="a14">
        <xdr:sp macro="" textlink="">
          <xdr:nvSpPr>
            <xdr:cNvPr id="5" name="ZoneTexte 14">
              <a:extLst>
                <a:ext uri="{FF2B5EF4-FFF2-40B4-BE49-F238E27FC236}">
                  <a16:creationId xmlns:a16="http://schemas.microsoft.com/office/drawing/2014/main" id="{7C4F843D-B746-BA3B-9493-B41A2375F38C}"/>
                </a:ext>
              </a:extLst>
            </xdr:cNvPr>
            <xdr:cNvSpPr txBox="1"/>
          </xdr:nvSpPr>
          <xdr:spPr>
            <a:xfrm>
              <a:off x="9779000" y="563562"/>
              <a:ext cx="441297" cy="261610"/>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14:m>
                <m:oMathPara xmlns:m="http://schemas.openxmlformats.org/officeDocument/2006/math">
                  <m:oMathParaPr>
                    <m:jc m:val="centerGroup"/>
                  </m:oMathParaPr>
                  <m:oMath xmlns:m="http://schemas.openxmlformats.org/officeDocument/2006/math">
                    <m:r>
                      <a:rPr lang="it-IT" sz="1100" b="0" i="1">
                        <a:solidFill>
                          <a:srgbClr val="564CF0"/>
                        </a:solidFill>
                        <a:latin typeface="Cambria Math" panose="02040503050406030204" pitchFamily="18" charset="0"/>
                      </a:rPr>
                      <m:t>(</m:t>
                    </m:r>
                    <m:r>
                      <a:rPr lang="fr-FR" sz="1100" b="0" i="1">
                        <a:solidFill>
                          <a:srgbClr val="564CF0"/>
                        </a:solidFill>
                        <a:latin typeface="Cambria Math" panose="02040503050406030204" pitchFamily="18" charset="0"/>
                      </a:rPr>
                      <m:t>1</m:t>
                    </m:r>
                    <m:r>
                      <a:rPr lang="it-IT" sz="1100" b="0" i="1">
                        <a:solidFill>
                          <a:srgbClr val="564CF0"/>
                        </a:solidFill>
                        <a:latin typeface="Cambria Math" panose="02040503050406030204" pitchFamily="18" charset="0"/>
                      </a:rPr>
                      <m:t>)</m:t>
                    </m:r>
                  </m:oMath>
                </m:oMathPara>
              </a14:m>
              <a:endParaRPr lang="fr-FR" sz="1100">
                <a:solidFill>
                  <a:srgbClr val="564CF0"/>
                </a:solidFill>
              </a:endParaRPr>
            </a:p>
          </xdr:txBody>
        </xdr:sp>
      </mc:Choice>
      <mc:Fallback xmlns="">
        <xdr:sp macro="" textlink="">
          <xdr:nvSpPr>
            <xdr:cNvPr id="5" name="ZoneTexte 14">
              <a:extLst>
                <a:ext uri="{FF2B5EF4-FFF2-40B4-BE49-F238E27FC236}">
                  <a16:creationId xmlns:a16="http://schemas.microsoft.com/office/drawing/2014/main" id="{7C4F843D-B746-BA3B-9493-B41A2375F38C}"/>
                </a:ext>
              </a:extLst>
            </xdr:cNvPr>
            <xdr:cNvSpPr txBox="1"/>
          </xdr:nvSpPr>
          <xdr:spPr>
            <a:xfrm>
              <a:off x="9779000" y="563562"/>
              <a:ext cx="441297" cy="261610"/>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r>
                <a:rPr lang="it-IT" sz="1100" b="0" i="0">
                  <a:solidFill>
                    <a:srgbClr val="564CF0"/>
                  </a:solidFill>
                  <a:latin typeface="Cambria Math" panose="02040503050406030204" pitchFamily="18" charset="0"/>
                </a:rPr>
                <a:t>(</a:t>
              </a:r>
              <a:r>
                <a:rPr lang="fr-FR" sz="1100" b="0" i="0">
                  <a:solidFill>
                    <a:srgbClr val="564CF0"/>
                  </a:solidFill>
                  <a:latin typeface="Cambria Math" panose="02040503050406030204" pitchFamily="18" charset="0"/>
                </a:rPr>
                <a:t>1</a:t>
              </a:r>
              <a:r>
                <a:rPr lang="it-IT" sz="1100" b="0" i="0">
                  <a:solidFill>
                    <a:srgbClr val="564CF0"/>
                  </a:solidFill>
                  <a:latin typeface="Cambria Math" panose="02040503050406030204" pitchFamily="18" charset="0"/>
                </a:rPr>
                <a:t>)</a:t>
              </a:r>
              <a:endParaRPr lang="fr-FR" sz="1100">
                <a:solidFill>
                  <a:srgbClr val="564CF0"/>
                </a:solidFill>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1229519</xdr:colOff>
      <xdr:row>1</xdr:row>
      <xdr:rowOff>38893</xdr:rowOff>
    </xdr:from>
    <xdr:to>
      <xdr:col>3</xdr:col>
      <xdr:colOff>916782</xdr:colOff>
      <xdr:row>4</xdr:row>
      <xdr:rowOff>18256</xdr:rowOff>
    </xdr:to>
    <mc:AlternateContent xmlns:mc="http://schemas.openxmlformats.org/markup-compatibility/2006" xmlns:a14="http://schemas.microsoft.com/office/drawing/2010/main">
      <mc:Choice Requires="a14">
        <xdr:sp macro="" textlink="">
          <xdr:nvSpPr>
            <xdr:cNvPr id="3" name="TextBox 1">
              <a:extLst>
                <a:ext uri="{FF2B5EF4-FFF2-40B4-BE49-F238E27FC236}">
                  <a16:creationId xmlns:a16="http://schemas.microsoft.com/office/drawing/2014/main" id="{2639CDCA-4DC8-469B-8F43-59415A1F11FD}"/>
                </a:ext>
              </a:extLst>
            </xdr:cNvPr>
            <xdr:cNvSpPr txBox="1"/>
          </xdr:nvSpPr>
          <xdr:spPr>
            <a:xfrm>
              <a:off x="2027238" y="348456"/>
              <a:ext cx="2890044" cy="669925"/>
            </a:xfrm>
            <a:prstGeom prst="rect">
              <a:avLst/>
            </a:prstGeom>
            <a:solidFill>
              <a:srgbClr val="F2F2FF"/>
            </a:solidFill>
          </xdr:spPr>
          <xdr:txBody>
            <a:bodyPr wrap="square" rtlCol="0">
              <a:noAutofit/>
            </a:bodyPr>
            <a:lstStyle>
              <a:defPPr marR="0" lvl="0" algn="l" rtl="0">
                <a:lnSpc>
                  <a:spcPct val="100000"/>
                </a:lnSpc>
                <a:spcBef>
                  <a:spcPts val="0"/>
                </a:spcBef>
                <a:spcAft>
                  <a:spcPts val="0"/>
                </a:spcAft>
                <a:defRPr lang="fr-FR"/>
              </a:defPPr>
              <a:lvl1pPr marL="0" marR="0" lvl="0"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1pPr>
              <a:lvl2pPr marL="457200" marR="0" lvl="1"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2pPr>
              <a:lvl3pPr marL="914400" marR="0" lvl="2"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3pPr>
              <a:lvl4pPr marL="1371600" marR="0" lvl="3"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4pPr>
              <a:lvl5pPr marL="1828800" marR="0" lvl="4"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5pPr>
              <a:lvl6pPr marL="2286000" marR="0" lvl="5"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6pPr>
              <a:lvl7pPr marL="2743200" marR="0" lvl="6"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7pPr>
              <a:lvl8pPr marL="3200400" marR="0" lvl="7"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8pPr>
              <a:lvl9pPr marL="3657600" marR="0" lvl="8"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9pPr>
            </a:lstStyle>
            <a:p>
              <a:pPr/>
              <a14:m>
                <m:oMathPara xmlns:m="http://schemas.openxmlformats.org/officeDocument/2006/math">
                  <m:oMathParaPr>
                    <m:jc m:val="left"/>
                  </m:oMathParaPr>
                  <m:oMath xmlns:m="http://schemas.openxmlformats.org/officeDocument/2006/math">
                    <m:sSub>
                      <m:sSubPr>
                        <m:ctrlPr>
                          <a:rPr lang="fr-FR" sz="1200" b="0" i="1">
                            <a:solidFill>
                              <a:srgbClr val="564CF0"/>
                            </a:solidFill>
                            <a:latin typeface="Cambria Math" panose="02040503050406030204" pitchFamily="18" charset="0"/>
                          </a:rPr>
                        </m:ctrlPr>
                      </m:sSubPr>
                      <m:e>
                        <m:r>
                          <a:rPr lang="fr-FR" sz="1200" b="0" i="1">
                            <a:solidFill>
                              <a:srgbClr val="564CF0"/>
                            </a:solidFill>
                            <a:latin typeface="Cambria Math" panose="02040503050406030204" pitchFamily="18" charset="0"/>
                          </a:rPr>
                          <m:t>𝐿𝑜𝑠𝑠</m:t>
                        </m:r>
                        <m:r>
                          <a:rPr lang="fr-FR" sz="1200" b="0" i="1">
                            <a:solidFill>
                              <a:srgbClr val="564CF0"/>
                            </a:solidFill>
                            <a:latin typeface="Cambria Math" panose="02040503050406030204" pitchFamily="18" charset="0"/>
                          </a:rPr>
                          <m:t> </m:t>
                        </m:r>
                        <m:r>
                          <a:rPr lang="fr-FR" sz="1200" b="0" i="1">
                            <a:solidFill>
                              <a:srgbClr val="564CF0"/>
                            </a:solidFill>
                            <a:latin typeface="Cambria Math" panose="02040503050406030204" pitchFamily="18" charset="0"/>
                          </a:rPr>
                          <m:t>𝑅𝑎𝑡𝑒</m:t>
                        </m:r>
                      </m:e>
                      <m:sub>
                        <m:r>
                          <a:rPr lang="fr-FR" sz="1200" b="0" i="1">
                            <a:solidFill>
                              <a:srgbClr val="564CF0"/>
                            </a:solidFill>
                            <a:latin typeface="Cambria Math" panose="02040503050406030204" pitchFamily="18" charset="0"/>
                          </a:rPr>
                          <m:t> </m:t>
                        </m:r>
                        <m:r>
                          <a:rPr lang="fr-FR" sz="1200" b="0" i="1">
                            <a:solidFill>
                              <a:srgbClr val="564CF0"/>
                            </a:solidFill>
                            <a:latin typeface="Cambria Math" panose="02040503050406030204" pitchFamily="18" charset="0"/>
                          </a:rPr>
                          <m:t>𝑖</m:t>
                        </m:r>
                      </m:sub>
                    </m:sSub>
                    <m:r>
                      <a:rPr lang="fr-FR" sz="1200" b="0" i="1">
                        <a:solidFill>
                          <a:srgbClr val="564CF0"/>
                        </a:solidFill>
                        <a:latin typeface="Cambria Math" panose="02040503050406030204" pitchFamily="18" charset="0"/>
                      </a:rPr>
                      <m:t>=</m:t>
                    </m:r>
                    <m:r>
                      <a:rPr lang="fr-FR" sz="1200" b="0" i="1">
                        <a:solidFill>
                          <a:sysClr val="windowText" lastClr="000000"/>
                        </a:solidFill>
                        <a:latin typeface="Cambria Math" panose="02040503050406030204" pitchFamily="18" charset="0"/>
                      </a:rPr>
                      <m:t>𝐸</m:t>
                    </m:r>
                    <m:sSub>
                      <m:sSubPr>
                        <m:ctrlPr>
                          <a:rPr lang="fr-FR" sz="1200" b="0" i="1">
                            <a:solidFill>
                              <a:sysClr val="windowText" lastClr="000000"/>
                            </a:solidFill>
                            <a:latin typeface="Cambria Math" panose="02040503050406030204" pitchFamily="18" charset="0"/>
                          </a:rPr>
                        </m:ctrlPr>
                      </m:sSubPr>
                      <m:e>
                        <m:r>
                          <a:rPr lang="fr-FR" sz="1200" b="0" i="1">
                            <a:solidFill>
                              <a:sysClr val="windowText" lastClr="000000"/>
                            </a:solidFill>
                            <a:latin typeface="Cambria Math" panose="02040503050406030204" pitchFamily="18" charset="0"/>
                          </a:rPr>
                          <m:t>𝐹</m:t>
                        </m:r>
                      </m:e>
                      <m:sub>
                        <m:r>
                          <a:rPr lang="fr-FR" sz="1200" b="0" i="1">
                            <a:solidFill>
                              <a:sysClr val="windowText" lastClr="000000"/>
                            </a:solidFill>
                            <a:latin typeface="Cambria Math" panose="02040503050406030204" pitchFamily="18" charset="0"/>
                          </a:rPr>
                          <m:t>𝑖</m:t>
                        </m:r>
                      </m:sub>
                    </m:sSub>
                    <m:r>
                      <a:rPr lang="fr-FR" sz="1200" b="0" i="1">
                        <a:solidFill>
                          <a:sysClr val="windowText" lastClr="000000"/>
                        </a:solidFill>
                        <a:latin typeface="Cambria Math" panose="02040503050406030204" pitchFamily="18" charset="0"/>
                      </a:rPr>
                      <m:t>∗</m:t>
                    </m:r>
                    <m:r>
                      <a:rPr lang="fr-FR" sz="1200" b="0" i="1">
                        <a:solidFill>
                          <a:sysClr val="windowText" lastClr="000000"/>
                        </a:solidFill>
                        <a:latin typeface="Cambria Math" panose="02040503050406030204" pitchFamily="18" charset="0"/>
                      </a:rPr>
                      <m:t>𝑆h𝑃𝑜𝑙𝑦𝑚𝑒</m:t>
                    </m:r>
                    <m:sSub>
                      <m:sSubPr>
                        <m:ctrlPr>
                          <a:rPr lang="fr-FR" sz="1200" b="0" i="1">
                            <a:solidFill>
                              <a:sysClr val="windowText" lastClr="000000"/>
                            </a:solidFill>
                            <a:latin typeface="Cambria Math" panose="02040503050406030204" pitchFamily="18" charset="0"/>
                          </a:rPr>
                        </m:ctrlPr>
                      </m:sSubPr>
                      <m:e>
                        <m:r>
                          <a:rPr lang="fr-FR" sz="1200" b="0" i="1">
                            <a:solidFill>
                              <a:sysClr val="windowText" lastClr="000000"/>
                            </a:solidFill>
                            <a:latin typeface="Cambria Math" panose="02040503050406030204" pitchFamily="18" charset="0"/>
                          </a:rPr>
                          <m:t>𝑟</m:t>
                        </m:r>
                      </m:e>
                      <m:sub>
                        <m:r>
                          <a:rPr lang="fr-FR" sz="1200" b="0" i="1">
                            <a:solidFill>
                              <a:sysClr val="windowText" lastClr="000000"/>
                            </a:solidFill>
                            <a:latin typeface="Cambria Math" panose="02040503050406030204" pitchFamily="18" charset="0"/>
                          </a:rPr>
                          <m:t>𝑖</m:t>
                        </m:r>
                      </m:sub>
                    </m:sSub>
                  </m:oMath>
                </m:oMathPara>
              </a14:m>
              <a:endParaRPr lang="fr-FR" sz="1200" b="0" i="1">
                <a:solidFill>
                  <a:srgbClr val="564CF0"/>
                </a:solidFill>
                <a:latin typeface="Cambria Math" panose="02040503050406030204" pitchFamily="18" charset="0"/>
              </a:endParaRPr>
            </a:p>
            <a:p>
              <a:endParaRPr lang="fr-FR" sz="1200" b="0" i="1">
                <a:solidFill>
                  <a:srgbClr val="564CF0"/>
                </a:solidFill>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100" b="0" i="1" u="none" strike="noStrike" kern="0" cap="none" spc="0" normalizeH="0" baseline="0">
                  <a:ln>
                    <a:noFill/>
                  </a:ln>
                  <a:solidFill>
                    <a:srgbClr val="564CF0"/>
                  </a:solidFill>
                  <a:effectLst/>
                  <a:uLnTx/>
                  <a:uFillTx/>
                  <a:latin typeface="+mn-lt"/>
                  <a:ea typeface="+mn-ea"/>
                  <a:cs typeface="+mn-cs"/>
                </a:rPr>
                <a:t>i = vehicle type</a:t>
              </a:r>
            </a:p>
          </xdr:txBody>
        </xdr:sp>
      </mc:Choice>
      <mc:Fallback xmlns="">
        <xdr:sp macro="" textlink="">
          <xdr:nvSpPr>
            <xdr:cNvPr id="3" name="TextBox 1">
              <a:extLst>
                <a:ext uri="{FF2B5EF4-FFF2-40B4-BE49-F238E27FC236}">
                  <a16:creationId xmlns:a16="http://schemas.microsoft.com/office/drawing/2014/main" id="{2639CDCA-4DC8-469B-8F43-59415A1F11FD}"/>
                </a:ext>
              </a:extLst>
            </xdr:cNvPr>
            <xdr:cNvSpPr txBox="1"/>
          </xdr:nvSpPr>
          <xdr:spPr>
            <a:xfrm>
              <a:off x="2027238" y="348456"/>
              <a:ext cx="2890044" cy="669925"/>
            </a:xfrm>
            <a:prstGeom prst="rect">
              <a:avLst/>
            </a:prstGeom>
            <a:solidFill>
              <a:srgbClr val="F2F2FF"/>
            </a:solidFill>
          </xdr:spPr>
          <xdr:txBody>
            <a:bodyPr wrap="square" rtlCol="0">
              <a:noAutofit/>
            </a:bodyPr>
            <a:lstStyle>
              <a:defPPr marR="0" lvl="0" algn="l" rtl="0">
                <a:lnSpc>
                  <a:spcPct val="100000"/>
                </a:lnSpc>
                <a:spcBef>
                  <a:spcPts val="0"/>
                </a:spcBef>
                <a:spcAft>
                  <a:spcPts val="0"/>
                </a:spcAft>
                <a:defRPr lang="fr-FR"/>
              </a:defPPr>
              <a:lvl1pPr marL="0" marR="0" lvl="0"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1pPr>
              <a:lvl2pPr marL="457200" marR="0" lvl="1"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2pPr>
              <a:lvl3pPr marL="914400" marR="0" lvl="2"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3pPr>
              <a:lvl4pPr marL="1371600" marR="0" lvl="3"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4pPr>
              <a:lvl5pPr marL="1828800" marR="0" lvl="4"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5pPr>
              <a:lvl6pPr marL="2286000" marR="0" lvl="5"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6pPr>
              <a:lvl7pPr marL="2743200" marR="0" lvl="6"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7pPr>
              <a:lvl8pPr marL="3200400" marR="0" lvl="7"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8pPr>
              <a:lvl9pPr marL="3657600" marR="0" lvl="8"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9pPr>
            </a:lstStyle>
            <a:p>
              <a:pPr/>
              <a:r>
                <a:rPr lang="fr-FR" sz="1200" b="0" i="0">
                  <a:solidFill>
                    <a:srgbClr val="564CF0"/>
                  </a:solidFill>
                  <a:latin typeface="Cambria Math" panose="02040503050406030204" pitchFamily="18" charset="0"/>
                </a:rPr>
                <a:t>〖𝐿𝑜𝑠𝑠 𝑅𝑎𝑡𝑒〗_( 𝑖)=</a:t>
              </a:r>
              <a:r>
                <a:rPr lang="fr-FR" sz="1200" b="0" i="0">
                  <a:solidFill>
                    <a:sysClr val="windowText" lastClr="000000"/>
                  </a:solidFill>
                  <a:latin typeface="Cambria Math" panose="02040503050406030204" pitchFamily="18" charset="0"/>
                </a:rPr>
                <a:t>𝐸𝐹_𝑖∗𝑆ℎ𝑃𝑜𝑙𝑦𝑚𝑒𝑟_𝑖</a:t>
              </a:r>
              <a:endParaRPr lang="fr-FR" sz="1200" b="0" i="1">
                <a:solidFill>
                  <a:srgbClr val="564CF0"/>
                </a:solidFill>
                <a:latin typeface="Cambria Math" panose="02040503050406030204" pitchFamily="18" charset="0"/>
              </a:endParaRPr>
            </a:p>
            <a:p>
              <a:endParaRPr lang="fr-FR" sz="1200" b="0" i="1">
                <a:solidFill>
                  <a:srgbClr val="564CF0"/>
                </a:solidFill>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100" b="0" i="1" u="none" strike="noStrike" kern="0" cap="none" spc="0" normalizeH="0" baseline="0">
                  <a:ln>
                    <a:noFill/>
                  </a:ln>
                  <a:solidFill>
                    <a:srgbClr val="564CF0"/>
                  </a:solidFill>
                  <a:effectLst/>
                  <a:uLnTx/>
                  <a:uFillTx/>
                  <a:latin typeface="+mn-lt"/>
                  <a:ea typeface="+mn-ea"/>
                  <a:cs typeface="+mn-cs"/>
                </a:rPr>
                <a:t>i = vehicle type</a:t>
              </a:r>
            </a:p>
          </xdr:txBody>
        </xdr:sp>
      </mc:Fallback>
    </mc:AlternateContent>
    <xdr:clientData/>
  </xdr:twoCellAnchor>
  <xdr:twoCellAnchor>
    <xdr:from>
      <xdr:col>3</xdr:col>
      <xdr:colOff>511969</xdr:colOff>
      <xdr:row>1</xdr:row>
      <xdr:rowOff>258763</xdr:rowOff>
    </xdr:from>
    <xdr:to>
      <xdr:col>11</xdr:col>
      <xdr:colOff>690562</xdr:colOff>
      <xdr:row>4</xdr:row>
      <xdr:rowOff>166687</xdr:rowOff>
    </xdr:to>
    <xdr:cxnSp macro="">
      <xdr:nvCxnSpPr>
        <xdr:cNvPr id="2" name="Connecteur : en angle 1">
          <a:extLst>
            <a:ext uri="{FF2B5EF4-FFF2-40B4-BE49-F238E27FC236}">
              <a16:creationId xmlns:a16="http://schemas.microsoft.com/office/drawing/2014/main" id="{0F151B5C-7B34-4AAC-8D1A-08ABFAA67FFE}"/>
            </a:ext>
          </a:extLst>
        </xdr:cNvPr>
        <xdr:cNvCxnSpPr/>
      </xdr:nvCxnSpPr>
      <xdr:spPr>
        <a:xfrm>
          <a:off x="4500563" y="568326"/>
          <a:ext cx="8322468" cy="574674"/>
        </a:xfrm>
        <a:prstGeom prst="bentConnector3">
          <a:avLst>
            <a:gd name="adj1" fmla="val 50000"/>
          </a:avLst>
        </a:prstGeom>
        <a:ln>
          <a:solidFill>
            <a:srgbClr val="14487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398463</xdr:colOff>
      <xdr:row>23</xdr:row>
      <xdr:rowOff>1594</xdr:rowOff>
    </xdr:from>
    <xdr:to>
      <xdr:col>3</xdr:col>
      <xdr:colOff>398463</xdr:colOff>
      <xdr:row>23</xdr:row>
      <xdr:rowOff>181594</xdr:rowOff>
    </xdr:to>
    <xdr:cxnSp macro="">
      <xdr:nvCxnSpPr>
        <xdr:cNvPr id="14" name="Connecteur droit 13">
          <a:extLst>
            <a:ext uri="{FF2B5EF4-FFF2-40B4-BE49-F238E27FC236}">
              <a16:creationId xmlns:a16="http://schemas.microsoft.com/office/drawing/2014/main" id="{210D8BAA-12DE-4CE3-8816-7B2F97ACE9E7}"/>
            </a:ext>
          </a:extLst>
        </xdr:cNvPr>
        <xdr:cNvCxnSpPr/>
      </xdr:nvCxnSpPr>
      <xdr:spPr>
        <a:xfrm flipH="1">
          <a:off x="2970213" y="5851532"/>
          <a:ext cx="0" cy="180000"/>
        </a:xfrm>
        <a:prstGeom prst="line">
          <a:avLst/>
        </a:prstGeom>
        <a:ln>
          <a:headEnd type="none" w="med" len="med"/>
          <a:tailEnd type="triangl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95250</xdr:colOff>
      <xdr:row>2</xdr:row>
      <xdr:rowOff>30163</xdr:rowOff>
    </xdr:from>
    <xdr:to>
      <xdr:col>7</xdr:col>
      <xdr:colOff>285750</xdr:colOff>
      <xdr:row>5</xdr:row>
      <xdr:rowOff>163513</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CC42CEB-E803-4CBC-9355-EBF67E70FA8F}"/>
                </a:ext>
              </a:extLst>
            </xdr:cNvPr>
            <xdr:cNvSpPr txBox="1"/>
          </xdr:nvSpPr>
          <xdr:spPr>
            <a:xfrm>
              <a:off x="1940719" y="518319"/>
              <a:ext cx="4250531" cy="978694"/>
            </a:xfrm>
            <a:prstGeom prst="rect">
              <a:avLst/>
            </a:prstGeom>
            <a:solidFill>
              <a:srgbClr val="F2F2FF"/>
            </a:solidFill>
          </xdr:spPr>
          <xdr:txBody>
            <a:bodyPr wrap="square" rtlCol="0">
              <a:noAutofit/>
            </a:bodyPr>
            <a:lstStyle>
              <a:defPPr marR="0" lvl="0" algn="l" rtl="0">
                <a:lnSpc>
                  <a:spcPct val="100000"/>
                </a:lnSpc>
                <a:spcBef>
                  <a:spcPts val="0"/>
                </a:spcBef>
                <a:spcAft>
                  <a:spcPts val="0"/>
                </a:spcAft>
                <a:defRPr lang="fr-FR"/>
              </a:defPPr>
              <a:lvl1pPr marL="0" marR="0" lvl="0"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1pPr>
              <a:lvl2pPr marL="457200" marR="0" lvl="1"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2pPr>
              <a:lvl3pPr marL="914400" marR="0" lvl="2"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3pPr>
              <a:lvl4pPr marL="1371600" marR="0" lvl="3"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4pPr>
              <a:lvl5pPr marL="1828800" marR="0" lvl="4"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5pPr>
              <a:lvl6pPr marL="2286000" marR="0" lvl="5"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6pPr>
              <a:lvl7pPr marL="2743200" marR="0" lvl="6"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7pPr>
              <a:lvl8pPr marL="3200400" marR="0" lvl="7"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8pPr>
              <a:lvl9pPr marL="3657600" marR="0" lvl="8"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9pPr>
            </a:lstStyle>
            <a:p>
              <a:pPr/>
              <a14:m>
                <m:oMathPara xmlns:m="http://schemas.openxmlformats.org/officeDocument/2006/math">
                  <m:oMathParaPr>
                    <m:jc m:val="left"/>
                  </m:oMathParaPr>
                  <m:oMath xmlns:m="http://schemas.openxmlformats.org/officeDocument/2006/math">
                    <m:sSub>
                      <m:sSubPr>
                        <m:ctrlPr>
                          <a:rPr lang="fr-FR" sz="1200" b="0" i="1">
                            <a:solidFill>
                              <a:srgbClr val="564CF0"/>
                            </a:solidFill>
                            <a:latin typeface="Cambria Math" panose="02040503050406030204" pitchFamily="18" charset="0"/>
                          </a:rPr>
                        </m:ctrlPr>
                      </m:sSubPr>
                      <m:e>
                        <m:r>
                          <a:rPr lang="fr-FR" sz="1200" b="0" i="1">
                            <a:solidFill>
                              <a:srgbClr val="564CF0"/>
                            </a:solidFill>
                            <a:latin typeface="Cambria Math" panose="02040503050406030204" pitchFamily="18" charset="0"/>
                          </a:rPr>
                          <m:t>𝐿𝑅</m:t>
                        </m:r>
                      </m:e>
                      <m:sub>
                        <m:r>
                          <a:rPr lang="fr-FR" sz="1200" b="0" i="1">
                            <a:solidFill>
                              <a:srgbClr val="564CF0"/>
                            </a:solidFill>
                            <a:latin typeface="Cambria Math" panose="02040503050406030204" pitchFamily="18" charset="0"/>
                          </a:rPr>
                          <m:t> </m:t>
                        </m:r>
                        <m:r>
                          <a:rPr lang="fr-FR" sz="1200" b="0" i="1">
                            <a:solidFill>
                              <a:srgbClr val="564CF0"/>
                            </a:solidFill>
                            <a:latin typeface="Cambria Math" panose="02040503050406030204" pitchFamily="18" charset="0"/>
                          </a:rPr>
                          <m:t>𝑖</m:t>
                        </m:r>
                        <m:r>
                          <a:rPr lang="fr-FR" sz="1200" b="0" i="1">
                            <a:solidFill>
                              <a:srgbClr val="564CF0"/>
                            </a:solidFill>
                            <a:latin typeface="Cambria Math" panose="02040503050406030204" pitchFamily="18" charset="0"/>
                          </a:rPr>
                          <m:t>,</m:t>
                        </m:r>
                        <m:r>
                          <a:rPr lang="fr-FR" sz="1200" b="0" i="1">
                            <a:solidFill>
                              <a:srgbClr val="564CF0"/>
                            </a:solidFill>
                            <a:latin typeface="Cambria Math" panose="02040503050406030204" pitchFamily="18" charset="0"/>
                          </a:rPr>
                          <m:t>𝑗</m:t>
                        </m:r>
                      </m:sub>
                    </m:sSub>
                    <m:r>
                      <a:rPr lang="fr-FR" sz="1200" b="0" i="1">
                        <a:solidFill>
                          <a:srgbClr val="564CF0"/>
                        </a:solidFill>
                        <a:latin typeface="Cambria Math" panose="02040503050406030204" pitchFamily="18" charset="0"/>
                      </a:rPr>
                      <m:t>=</m:t>
                    </m:r>
                    <m:r>
                      <a:rPr lang="fr-FR" sz="1200" b="0" i="1">
                        <a:solidFill>
                          <a:srgbClr val="564CF0"/>
                        </a:solidFill>
                        <a:latin typeface="Cambria Math" panose="02040503050406030204" pitchFamily="18" charset="0"/>
                      </a:rPr>
                      <m:t>𝐸</m:t>
                    </m:r>
                    <m:sSub>
                      <m:sSubPr>
                        <m:ctrlPr>
                          <a:rPr lang="fr-FR" sz="1200" b="0" i="1">
                            <a:solidFill>
                              <a:srgbClr val="564CF0"/>
                            </a:solidFill>
                            <a:latin typeface="Cambria Math" panose="02040503050406030204" pitchFamily="18" charset="0"/>
                          </a:rPr>
                        </m:ctrlPr>
                      </m:sSubPr>
                      <m:e>
                        <m:r>
                          <a:rPr lang="fr-FR" sz="1200" b="0" i="1">
                            <a:solidFill>
                              <a:srgbClr val="564CF0"/>
                            </a:solidFill>
                            <a:latin typeface="Cambria Math" panose="02040503050406030204" pitchFamily="18" charset="0"/>
                          </a:rPr>
                          <m:t>𝐹</m:t>
                        </m:r>
                      </m:e>
                      <m:sub>
                        <m:r>
                          <a:rPr lang="fr-FR" sz="1200" b="0" i="1">
                            <a:solidFill>
                              <a:srgbClr val="564CF0"/>
                            </a:solidFill>
                            <a:latin typeface="Cambria Math" panose="02040503050406030204" pitchFamily="18" charset="0"/>
                          </a:rPr>
                          <m:t>𝑖</m:t>
                        </m:r>
                      </m:sub>
                    </m:sSub>
                    <m:r>
                      <a:rPr lang="fr-FR" sz="1200" b="0" i="1">
                        <a:solidFill>
                          <a:srgbClr val="564CF0"/>
                        </a:solidFill>
                        <a:latin typeface="Cambria Math" panose="02040503050406030204" pitchFamily="18" charset="0"/>
                      </a:rPr>
                      <m:t>∗</m:t>
                    </m:r>
                    <m:r>
                      <a:rPr lang="fr-FR" sz="1200" b="0" i="1">
                        <a:solidFill>
                          <a:srgbClr val="564CF0"/>
                        </a:solidFill>
                        <a:latin typeface="Cambria Math" panose="02040503050406030204" pitchFamily="18" charset="0"/>
                      </a:rPr>
                      <m:t>𝑆h𝑃𝑜𝑙𝑦𝑚𝑒</m:t>
                    </m:r>
                    <m:sSub>
                      <m:sSubPr>
                        <m:ctrlPr>
                          <a:rPr lang="fr-FR" sz="1200" b="0" i="1">
                            <a:solidFill>
                              <a:srgbClr val="564CF0"/>
                            </a:solidFill>
                            <a:latin typeface="Cambria Math" panose="02040503050406030204" pitchFamily="18" charset="0"/>
                          </a:rPr>
                        </m:ctrlPr>
                      </m:sSubPr>
                      <m:e>
                        <m:r>
                          <a:rPr lang="fr-FR" sz="1200" b="0" i="1">
                            <a:solidFill>
                              <a:srgbClr val="564CF0"/>
                            </a:solidFill>
                            <a:latin typeface="Cambria Math" panose="02040503050406030204" pitchFamily="18" charset="0"/>
                          </a:rPr>
                          <m:t>𝑟</m:t>
                        </m:r>
                      </m:e>
                      <m:sub>
                        <m:r>
                          <a:rPr lang="fr-FR" sz="1200" b="0" i="1">
                            <a:solidFill>
                              <a:srgbClr val="564CF0"/>
                            </a:solidFill>
                            <a:latin typeface="Cambria Math" panose="02040503050406030204" pitchFamily="18" charset="0"/>
                          </a:rPr>
                          <m:t>𝑖</m:t>
                        </m:r>
                      </m:sub>
                    </m:sSub>
                    <m:r>
                      <a:rPr lang="fr-FR" sz="1200" b="0" i="1">
                        <a:solidFill>
                          <a:srgbClr val="564CF0"/>
                        </a:solidFill>
                        <a:latin typeface="Cambria Math" panose="02040503050406030204" pitchFamily="18" charset="0"/>
                      </a:rPr>
                      <m:t>∗</m:t>
                    </m:r>
                    <m:nary>
                      <m:naryPr>
                        <m:chr m:val="∏"/>
                        <m:supHide m:val="on"/>
                        <m:ctrlPr>
                          <a:rPr lang="fr-FR" sz="1200" b="0" i="1">
                            <a:solidFill>
                              <a:sysClr val="windowText" lastClr="000000"/>
                            </a:solidFill>
                            <a:latin typeface="Cambria Math" panose="02040503050406030204" pitchFamily="18" charset="0"/>
                          </a:rPr>
                        </m:ctrlPr>
                      </m:naryPr>
                      <m:sub>
                        <m:r>
                          <m:rPr>
                            <m:brk m:alnAt="7"/>
                          </m:rPr>
                          <a:rPr lang="fr-FR" sz="1200" b="0" i="1">
                            <a:solidFill>
                              <a:sysClr val="windowText" lastClr="000000"/>
                            </a:solidFill>
                            <a:latin typeface="Cambria Math" panose="02040503050406030204" pitchFamily="18" charset="0"/>
                          </a:rPr>
                          <m:t>𝑗</m:t>
                        </m:r>
                      </m:sub>
                      <m:sup/>
                      <m:e>
                        <m:sSub>
                          <m:sSubPr>
                            <m:ctrlPr>
                              <a:rPr lang="fr-FR" sz="1200" b="0" i="1">
                                <a:solidFill>
                                  <a:sysClr val="windowText" lastClr="000000"/>
                                </a:solidFill>
                                <a:latin typeface="Cambria Math" panose="02040503050406030204" pitchFamily="18" charset="0"/>
                              </a:rPr>
                            </m:ctrlPr>
                          </m:sSubPr>
                          <m:e>
                            <m:r>
                              <a:rPr lang="fr-FR" sz="1200" b="0" i="1">
                                <a:solidFill>
                                  <a:sysClr val="windowText" lastClr="000000"/>
                                </a:solidFill>
                                <a:latin typeface="Cambria Math" panose="02040503050406030204" pitchFamily="18" charset="0"/>
                              </a:rPr>
                              <m:t>𝑝</m:t>
                            </m:r>
                          </m:e>
                          <m:sub>
                            <m:r>
                              <a:rPr lang="fr-FR" sz="1200" b="0" i="1">
                                <a:solidFill>
                                  <a:sysClr val="windowText" lastClr="000000"/>
                                </a:solidFill>
                                <a:latin typeface="Cambria Math" panose="02040503050406030204" pitchFamily="18" charset="0"/>
                              </a:rPr>
                              <m:t>𝑗</m:t>
                            </m:r>
                          </m:sub>
                        </m:sSub>
                      </m:e>
                    </m:nary>
                  </m:oMath>
                </m:oMathPara>
              </a14:m>
              <a:endParaRPr lang="fr-FR" sz="1200" b="0" i="1">
                <a:solidFill>
                  <a:srgbClr val="564CF0"/>
                </a:solidFill>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1" u="none" strike="noStrike" kern="0" cap="none" spc="0" normalizeH="0" baseline="0">
                  <a:ln>
                    <a:noFill/>
                  </a:ln>
                  <a:solidFill>
                    <a:srgbClr val="564CF0"/>
                  </a:solidFill>
                  <a:effectLst/>
                  <a:uLnTx/>
                  <a:uFillTx/>
                  <a:latin typeface="+mn-lt"/>
                  <a:ea typeface="+mn-ea"/>
                  <a:cs typeface="+mn-cs"/>
                </a:rPr>
                <a:t>With </a:t>
              </a:r>
              <a:r>
                <a:rPr kumimoji="0" lang="fr-FR" sz="1100" b="0" i="1" u="none" strike="noStrike" kern="0" cap="none" spc="0" normalizeH="0" baseline="0">
                  <a:ln>
                    <a:noFill/>
                  </a:ln>
                  <a:solidFill>
                    <a:srgbClr val="564CF0"/>
                  </a:solidFill>
                  <a:effectLst/>
                  <a:uLnTx/>
                  <a:uFillTx/>
                  <a:latin typeface="+mn-lt"/>
                  <a:ea typeface="+mn-ea"/>
                  <a:cs typeface="+mn-cs"/>
                </a:rPr>
                <a:t>i = vehicle type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100" b="0" i="1" u="none" strike="noStrike" kern="0" cap="none" spc="0" normalizeH="0" baseline="0">
                  <a:ln>
                    <a:noFill/>
                  </a:ln>
                  <a:solidFill>
                    <a:srgbClr val="564CF0"/>
                  </a:solidFill>
                  <a:effectLst/>
                  <a:uLnTx/>
                  <a:uFillTx/>
                  <a:latin typeface="+mn-lt"/>
                  <a:ea typeface="+mn-ea"/>
                  <a:cs typeface="+mn-cs"/>
                </a:rPr>
                <a:t>j = influencing parameter</a:t>
              </a:r>
              <a:endParaRPr lang="fr-FR" sz="2000" i="1">
                <a:solidFill>
                  <a:srgbClr val="564CF0"/>
                </a:solidFill>
                <a:effectLst/>
                <a:latin typeface="Cambria Math" panose="02040503050406030204" pitchFamily="18" charset="0"/>
                <a:ea typeface="+mn-ea"/>
                <a:cs typeface="+mn-cs"/>
              </a:endParaRPr>
            </a:p>
            <a:p>
              <a:endParaRPr kumimoji="0" lang="it-IT" sz="2000" b="0" i="0" u="none" strike="noStrike" kern="0" cap="none" spc="0" normalizeH="0" baseline="0">
                <a:ln>
                  <a:noFill/>
                </a:ln>
                <a:solidFill>
                  <a:srgbClr val="564CF0"/>
                </a:solidFill>
                <a:effectLst/>
                <a:uLnTx/>
                <a:uFillTx/>
                <a:latin typeface="Cambria Math" panose="02040503050406030204" pitchFamily="18" charset="0"/>
                <a:ea typeface="+mn-ea"/>
                <a:cs typeface="+mn-cs"/>
              </a:endParaRPr>
            </a:p>
            <a:p>
              <a:endParaRPr kumimoji="0" lang="it-IT" sz="2000" b="0" i="0" u="none" strike="noStrike" kern="0" cap="none" spc="0" normalizeH="0" baseline="0">
                <a:ln>
                  <a:noFill/>
                </a:ln>
                <a:solidFill>
                  <a:srgbClr val="564CF0"/>
                </a:solidFill>
                <a:effectLst/>
                <a:uLnTx/>
                <a:uFillTx/>
                <a:latin typeface="Cambria Math" panose="02040503050406030204" pitchFamily="18" charset="0"/>
                <a:ea typeface="+mn-ea"/>
                <a:cs typeface="+mn-cs"/>
              </a:endParaRPr>
            </a:p>
          </xdr:txBody>
        </xdr:sp>
      </mc:Choice>
      <mc:Fallback xmlns="">
        <xdr:sp macro="" textlink="">
          <xdr:nvSpPr>
            <xdr:cNvPr id="2" name="TextBox 1">
              <a:extLst>
                <a:ext uri="{FF2B5EF4-FFF2-40B4-BE49-F238E27FC236}">
                  <a16:creationId xmlns:a16="http://schemas.microsoft.com/office/drawing/2014/main" id="{5CC42CEB-E803-4CBC-9355-EBF67E70FA8F}"/>
                </a:ext>
              </a:extLst>
            </xdr:cNvPr>
            <xdr:cNvSpPr txBox="1"/>
          </xdr:nvSpPr>
          <xdr:spPr>
            <a:xfrm>
              <a:off x="1940719" y="518319"/>
              <a:ext cx="4250531" cy="978694"/>
            </a:xfrm>
            <a:prstGeom prst="rect">
              <a:avLst/>
            </a:prstGeom>
            <a:solidFill>
              <a:srgbClr val="F2F2FF"/>
            </a:solidFill>
          </xdr:spPr>
          <xdr:txBody>
            <a:bodyPr wrap="square" rtlCol="0">
              <a:noAutofit/>
            </a:bodyPr>
            <a:lstStyle>
              <a:defPPr marR="0" lvl="0" algn="l" rtl="0">
                <a:lnSpc>
                  <a:spcPct val="100000"/>
                </a:lnSpc>
                <a:spcBef>
                  <a:spcPts val="0"/>
                </a:spcBef>
                <a:spcAft>
                  <a:spcPts val="0"/>
                </a:spcAft>
                <a:defRPr lang="fr-FR"/>
              </a:defPPr>
              <a:lvl1pPr marL="0" marR="0" lvl="0"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1pPr>
              <a:lvl2pPr marL="457200" marR="0" lvl="1"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2pPr>
              <a:lvl3pPr marL="914400" marR="0" lvl="2"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3pPr>
              <a:lvl4pPr marL="1371600" marR="0" lvl="3"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4pPr>
              <a:lvl5pPr marL="1828800" marR="0" lvl="4"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5pPr>
              <a:lvl6pPr marL="2286000" marR="0" lvl="5"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6pPr>
              <a:lvl7pPr marL="2743200" marR="0" lvl="6"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7pPr>
              <a:lvl8pPr marL="3200400" marR="0" lvl="7"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8pPr>
              <a:lvl9pPr marL="3657600" marR="0" lvl="8" indent="0" algn="l" defTabSz="914400" rtl="0">
                <a:lnSpc>
                  <a:spcPct val="100000"/>
                </a:lnSpc>
                <a:spcBef>
                  <a:spcPts val="0"/>
                </a:spcBef>
                <a:spcAft>
                  <a:spcPts val="0"/>
                </a:spcAft>
                <a:buClr>
                  <a:srgbClr val="000000"/>
                </a:buClr>
                <a:buFont typeface="Arial"/>
                <a:defRPr sz="1800" b="0" i="0" u="none" strike="noStrike" cap="none">
                  <a:solidFill>
                    <a:schemeClr val="tx1"/>
                  </a:solidFill>
                  <a:latin typeface="+mn-lt"/>
                  <a:ea typeface="+mn-ea"/>
                  <a:cs typeface="+mn-cs"/>
                  <a:sym typeface="Arial"/>
                </a:defRPr>
              </a:lvl9pPr>
            </a:lstStyle>
            <a:p>
              <a:pPr/>
              <a:r>
                <a:rPr lang="fr-FR" sz="1200" b="0" i="0">
                  <a:solidFill>
                    <a:srgbClr val="564CF0"/>
                  </a:solidFill>
                  <a:latin typeface="Cambria Math" panose="02040503050406030204" pitchFamily="18" charset="0"/>
                </a:rPr>
                <a:t>〖𝐿𝑅〗_( 𝑖,𝑗)=𝐸𝐹_𝑖∗𝑆ℎ𝑃𝑜𝑙𝑦𝑚𝑒𝑟_𝑖∗</a:t>
              </a:r>
              <a:r>
                <a:rPr lang="fr-FR" sz="1200" b="0" i="0">
                  <a:solidFill>
                    <a:sysClr val="windowText" lastClr="000000"/>
                  </a:solidFill>
                  <a:latin typeface="Cambria Math" panose="02040503050406030204" pitchFamily="18" charset="0"/>
                </a:rPr>
                <a:t>∏_𝑗▒𝑝_𝑗 </a:t>
              </a:r>
              <a:endParaRPr lang="fr-FR" sz="1200" b="0" i="1">
                <a:solidFill>
                  <a:srgbClr val="564CF0"/>
                </a:solidFill>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1" u="none" strike="noStrike" kern="0" cap="none" spc="0" normalizeH="0" baseline="0">
                  <a:ln>
                    <a:noFill/>
                  </a:ln>
                  <a:solidFill>
                    <a:srgbClr val="564CF0"/>
                  </a:solidFill>
                  <a:effectLst/>
                  <a:uLnTx/>
                  <a:uFillTx/>
                  <a:latin typeface="+mn-lt"/>
                  <a:ea typeface="+mn-ea"/>
                  <a:cs typeface="+mn-cs"/>
                </a:rPr>
                <a:t>With </a:t>
              </a:r>
              <a:r>
                <a:rPr kumimoji="0" lang="fr-FR" sz="1100" b="0" i="1" u="none" strike="noStrike" kern="0" cap="none" spc="0" normalizeH="0" baseline="0">
                  <a:ln>
                    <a:noFill/>
                  </a:ln>
                  <a:solidFill>
                    <a:srgbClr val="564CF0"/>
                  </a:solidFill>
                  <a:effectLst/>
                  <a:uLnTx/>
                  <a:uFillTx/>
                  <a:latin typeface="+mn-lt"/>
                  <a:ea typeface="+mn-ea"/>
                  <a:cs typeface="+mn-cs"/>
                </a:rPr>
                <a:t>i = vehicle type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100" b="0" i="1" u="none" strike="noStrike" kern="0" cap="none" spc="0" normalizeH="0" baseline="0">
                  <a:ln>
                    <a:noFill/>
                  </a:ln>
                  <a:solidFill>
                    <a:srgbClr val="564CF0"/>
                  </a:solidFill>
                  <a:effectLst/>
                  <a:uLnTx/>
                  <a:uFillTx/>
                  <a:latin typeface="+mn-lt"/>
                  <a:ea typeface="+mn-ea"/>
                  <a:cs typeface="+mn-cs"/>
                </a:rPr>
                <a:t>j = influencing parameter</a:t>
              </a:r>
              <a:endParaRPr lang="fr-FR" sz="2000" i="1">
                <a:solidFill>
                  <a:srgbClr val="564CF0"/>
                </a:solidFill>
                <a:effectLst/>
                <a:latin typeface="Cambria Math" panose="02040503050406030204" pitchFamily="18" charset="0"/>
                <a:ea typeface="+mn-ea"/>
                <a:cs typeface="+mn-cs"/>
              </a:endParaRPr>
            </a:p>
            <a:p>
              <a:endParaRPr kumimoji="0" lang="it-IT" sz="2000" b="0" i="0" u="none" strike="noStrike" kern="0" cap="none" spc="0" normalizeH="0" baseline="0">
                <a:ln>
                  <a:noFill/>
                </a:ln>
                <a:solidFill>
                  <a:srgbClr val="564CF0"/>
                </a:solidFill>
                <a:effectLst/>
                <a:uLnTx/>
                <a:uFillTx/>
                <a:latin typeface="Cambria Math" panose="02040503050406030204" pitchFamily="18" charset="0"/>
                <a:ea typeface="+mn-ea"/>
                <a:cs typeface="+mn-cs"/>
              </a:endParaRPr>
            </a:p>
            <a:p>
              <a:endParaRPr kumimoji="0" lang="it-IT" sz="2000" b="0" i="0" u="none" strike="noStrike" kern="0" cap="none" spc="0" normalizeH="0" baseline="0">
                <a:ln>
                  <a:noFill/>
                </a:ln>
                <a:solidFill>
                  <a:srgbClr val="564CF0"/>
                </a:solidFill>
                <a:effectLst/>
                <a:uLnTx/>
                <a:uFillTx/>
                <a:latin typeface="Cambria Math" panose="02040503050406030204" pitchFamily="18" charset="0"/>
                <a:ea typeface="+mn-ea"/>
                <a:cs typeface="+mn-cs"/>
              </a:endParaRPr>
            </a:p>
          </xdr:txBody>
        </xdr:sp>
      </mc:Fallback>
    </mc:AlternateContent>
    <xdr:clientData/>
  </xdr:twoCellAnchor>
  <xdr:twoCellAnchor editAs="absolute">
    <xdr:from>
      <xdr:col>4</xdr:col>
      <xdr:colOff>56356</xdr:colOff>
      <xdr:row>4</xdr:row>
      <xdr:rowOff>56357</xdr:rowOff>
    </xdr:from>
    <xdr:to>
      <xdr:col>6</xdr:col>
      <xdr:colOff>1068825</xdr:colOff>
      <xdr:row>6</xdr:row>
      <xdr:rowOff>140901</xdr:rowOff>
    </xdr:to>
    <xdr:sp macro="" textlink="">
      <xdr:nvSpPr>
        <xdr:cNvPr id="3" name="TextBox 2">
          <a:extLst>
            <a:ext uri="{FF2B5EF4-FFF2-40B4-BE49-F238E27FC236}">
              <a16:creationId xmlns:a16="http://schemas.microsoft.com/office/drawing/2014/main" id="{323950B5-9E9E-4410-8DD9-0309393BC70F}"/>
            </a:ext>
          </a:extLst>
        </xdr:cNvPr>
        <xdr:cNvSpPr txBox="1"/>
      </xdr:nvSpPr>
      <xdr:spPr>
        <a:xfrm>
          <a:off x="3929063" y="1059657"/>
          <a:ext cx="2578537" cy="432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pitchFamily="2" charset="0"/>
            </a:rPr>
            <a:t>secondary data available in this file</a:t>
          </a:r>
        </a:p>
      </xdr:txBody>
    </xdr:sp>
    <xdr:clientData/>
  </xdr:twoCellAnchor>
  <xdr:twoCellAnchor>
    <xdr:from>
      <xdr:col>9</xdr:col>
      <xdr:colOff>142875</xdr:colOff>
      <xdr:row>13</xdr:row>
      <xdr:rowOff>44451</xdr:rowOff>
    </xdr:from>
    <xdr:to>
      <xdr:col>10</xdr:col>
      <xdr:colOff>735012</xdr:colOff>
      <xdr:row>14</xdr:row>
      <xdr:rowOff>83344</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60003E11-626C-433A-86E1-2166A9E567EC}"/>
            </a:ext>
          </a:extLst>
        </xdr:cNvPr>
        <xdr:cNvSpPr/>
      </xdr:nvSpPr>
      <xdr:spPr bwMode="auto">
        <a:xfrm>
          <a:off x="8679656" y="2973389"/>
          <a:ext cx="1389856" cy="288924"/>
        </a:xfrm>
        <a:prstGeom prst="roundRect">
          <a:avLst/>
        </a:prstGeom>
        <a:solidFill>
          <a:srgbClr val="02755F"/>
        </a:solidFill>
        <a:ln w="38100" cap="flat" cmpd="sng" algn="ctr">
          <a:solidFill>
            <a:srgbClr val="FFFFFF"/>
          </a:solidFill>
          <a:prstDash val="solid"/>
          <a:headEnd type="none" w="med" len="med"/>
          <a:tailEnd type="triangle" w="med" len="sm"/>
        </a:ln>
        <a:effectLst>
          <a:outerShdw blurRad="40000" dist="20000" dir="5400000" rotWithShape="0">
            <a:srgbClr val="000000">
              <a:alpha val="38000"/>
            </a:srgbClr>
          </a:outerShdw>
        </a:effectLst>
      </xdr:spPr>
      <xdr:style>
        <a:lnRef idx="3">
          <a:schemeClr val="lt1"/>
        </a:lnRef>
        <a:fillRef idx="1">
          <a:schemeClr val="accent3"/>
        </a:fillRef>
        <a:effectRef idx="1">
          <a:schemeClr val="accent3"/>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FFFFFF"/>
              </a:solidFill>
              <a:latin typeface="Arial" panose="020B0604020202020204"/>
              <a:sym typeface="Arial"/>
            </a:defRPr>
          </a:lvl9pPr>
        </a:lstStyle>
        <a:p>
          <a:pPr algn="ctr"/>
          <a:r>
            <a:rPr lang="fr-FR" sz="1000" b="0"/>
            <a:t>LossRates_generic</a:t>
          </a:r>
        </a:p>
      </xdr:txBody>
    </xdr:sp>
    <xdr:clientData/>
  </xdr:twoCellAnchor>
  <xdr:twoCellAnchor>
    <xdr:from>
      <xdr:col>6</xdr:col>
      <xdr:colOff>675482</xdr:colOff>
      <xdr:row>5</xdr:row>
      <xdr:rowOff>8731</xdr:rowOff>
    </xdr:from>
    <xdr:to>
      <xdr:col>13</xdr:col>
      <xdr:colOff>738188</xdr:colOff>
      <xdr:row>9</xdr:row>
      <xdr:rowOff>166687</xdr:rowOff>
    </xdr:to>
    <xdr:cxnSp macro="">
      <xdr:nvCxnSpPr>
        <xdr:cNvPr id="5" name="Connecteur : en angle 4">
          <a:extLst>
            <a:ext uri="{FF2B5EF4-FFF2-40B4-BE49-F238E27FC236}">
              <a16:creationId xmlns:a16="http://schemas.microsoft.com/office/drawing/2014/main" id="{2952CE34-2080-42B2-9B2E-4A3951EB711E}"/>
            </a:ext>
          </a:extLst>
        </xdr:cNvPr>
        <xdr:cNvCxnSpPr/>
      </xdr:nvCxnSpPr>
      <xdr:spPr>
        <a:xfrm>
          <a:off x="6247607" y="1187450"/>
          <a:ext cx="6265862" cy="872331"/>
        </a:xfrm>
        <a:prstGeom prst="bentConnector3">
          <a:avLst>
            <a:gd name="adj1" fmla="val 40489"/>
          </a:avLst>
        </a:prstGeom>
        <a:ln>
          <a:solidFill>
            <a:srgbClr val="14487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502709</xdr:colOff>
      <xdr:row>28</xdr:row>
      <xdr:rowOff>95248</xdr:rowOff>
    </xdr:from>
    <xdr:to>
      <xdr:col>11</xdr:col>
      <xdr:colOff>220134</xdr:colOff>
      <xdr:row>50</xdr:row>
      <xdr:rowOff>161926</xdr:rowOff>
    </xdr:to>
    <xdr:sp macro="" textlink="">
      <xdr:nvSpPr>
        <xdr:cNvPr id="4" name="ZoneTexte 3">
          <a:extLst>
            <a:ext uri="{FF2B5EF4-FFF2-40B4-BE49-F238E27FC236}">
              <a16:creationId xmlns:a16="http://schemas.microsoft.com/office/drawing/2014/main" id="{C21A17AA-BF84-4BE1-B8B6-F988B16D0769}"/>
            </a:ext>
            <a:ext uri="{147F2762-F138-4A5C-976F-8EAC2B608ADB}">
              <a16:predDERef xmlns:a16="http://schemas.microsoft.com/office/drawing/2014/main" pred="{9AABCA05-CB56-47F1-B6B4-C57FE80F6D0B}"/>
            </a:ext>
          </a:extLst>
        </xdr:cNvPr>
        <xdr:cNvSpPr txBox="1"/>
      </xdr:nvSpPr>
      <xdr:spPr>
        <a:xfrm>
          <a:off x="505884" y="13420723"/>
          <a:ext cx="13369925" cy="412115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t>Explanations</a:t>
          </a:r>
          <a:r>
            <a:rPr lang="fr-FR" sz="1100"/>
            <a:t>:</a:t>
          </a:r>
        </a:p>
        <a:p>
          <a:pPr rtl="0" eaLnBrk="1" latinLnBrk="0" hangingPunct="1"/>
          <a:r>
            <a:rPr lang="en-US" sz="1100" b="1" u="sng">
              <a:solidFill>
                <a:schemeClr val="dk1"/>
              </a:solidFill>
              <a:effectLst/>
              <a:latin typeface="+mn-lt"/>
              <a:ea typeface="+mn-ea"/>
              <a:cs typeface="+mn-cs"/>
            </a:rPr>
            <a:t>System Map</a:t>
          </a:r>
          <a:r>
            <a:rPr lang="en-US" sz="1100">
              <a:solidFill>
                <a:schemeClr val="dk1"/>
              </a:solidFill>
              <a:effectLst/>
              <a:latin typeface="+mn-lt"/>
              <a:ea typeface="+mn-ea"/>
              <a:cs typeface="+mn-cs"/>
            </a:rPr>
            <a:t>:</a:t>
          </a:r>
        </a:p>
        <a:p>
          <a:pPr rtl="0" eaLnBrk="1" latinLnBrk="0" hangingPunct="1"/>
          <a:r>
            <a:rPr lang="en-US" sz="1100">
              <a:solidFill>
                <a:schemeClr val="dk1"/>
              </a:solidFill>
              <a:effectLst/>
              <a:latin typeface="+mn-lt"/>
              <a:ea typeface="+mn-ea"/>
              <a:cs typeface="+mn-cs"/>
            </a:rPr>
            <a:t>Rainwater runoff from roads may either directly enter surface waters or a sewer system. The sewer system can be a combined one, which channels all inflow to a wastewater treatment plant, or a separated system, which directs rainwater to surface water or a rainwater treatment system. While wastewater treatment plants (WWTP) generally remove a significant portion of particles (the removal efficiency ranges from 95% to 99% depending on location and type of amenities), during heavy rains, overflows bypass the treatment and directly enter surface waters.</a:t>
          </a:r>
          <a:endParaRPr lang="fr-FR">
            <a:effectLst/>
          </a:endParaRPr>
        </a:p>
        <a:p>
          <a:pPr rtl="0" eaLnBrk="1" latinLnBrk="0" hangingPunct="1"/>
          <a:r>
            <a:rPr lang="en-US" sz="1100">
              <a:solidFill>
                <a:schemeClr val="dk1"/>
              </a:solidFill>
              <a:effectLst/>
              <a:latin typeface="+mn-lt"/>
              <a:ea typeface="+mn-ea"/>
              <a:cs typeface="+mn-cs"/>
            </a:rPr>
            <a:t>The type of road (rural, urban, or highway) significantly influences the sewer system and the treatment process (and its efficiency). Additionally, the road's location determines where the runoff water is discharged following the sewer system. For example, in coastal areas, it might flow directly into the oceans, while in other regions, it's released into freshwater systems. </a:t>
          </a:r>
          <a:endParaRPr lang="fr-FR">
            <a:effectLst/>
          </a:endParaRPr>
        </a:p>
        <a:p>
          <a:pPr rtl="0" eaLnBrk="1" latinLnBrk="0" hangingPunct="1"/>
          <a:r>
            <a:rPr lang="en-US" sz="1100">
              <a:solidFill>
                <a:schemeClr val="dk1"/>
              </a:solidFill>
              <a:effectLst/>
              <a:latin typeface="+mn-lt"/>
              <a:ea typeface="+mn-ea"/>
              <a:cs typeface="+mn-cs"/>
            </a:rPr>
            <a:t>Furthermore, the handling of sludge from wastewater treatment plants affects the release rate. A part of the sludge is spread on fields, and released into soils, while another fraction is incinerated or deposited in landfills. </a:t>
          </a:r>
          <a:r>
            <a:rPr lang="fi-FI" sz="1100">
              <a:solidFill>
                <a:schemeClr val="dk1"/>
              </a:solidFill>
              <a:effectLst/>
              <a:latin typeface="+mn-lt"/>
              <a:ea typeface="+mn-ea"/>
              <a:cs typeface="+mn-cs"/>
            </a:rPr>
            <a:t>(Peano, Kounina et al. 2020)</a:t>
          </a:r>
          <a:endParaRPr lang="fr-FR">
            <a:effectLst/>
          </a:endParaRPr>
        </a:p>
        <a:p>
          <a:endParaRPr lang="fr-FR" sz="1100"/>
        </a:p>
        <a:p>
          <a:r>
            <a:rPr lang="fr-FR" sz="1100" b="1" u="sng">
              <a:solidFill>
                <a:schemeClr val="dk1"/>
              </a:solidFill>
              <a:effectLst/>
              <a:latin typeface="+mn-lt"/>
              <a:ea typeface="+mn-ea"/>
              <a:cs typeface="+mn-cs"/>
            </a:rPr>
            <a:t>Release</a:t>
          </a:r>
          <a:r>
            <a:rPr lang="fr-FR" sz="1100" b="1" u="sng" baseline="0">
              <a:solidFill>
                <a:schemeClr val="dk1"/>
              </a:solidFill>
              <a:effectLst/>
              <a:latin typeface="+mn-lt"/>
              <a:ea typeface="+mn-ea"/>
              <a:cs typeface="+mn-cs"/>
            </a:rPr>
            <a:t> rates</a:t>
          </a:r>
          <a:r>
            <a:rPr lang="fr-FR" sz="1100" baseline="0">
              <a:solidFill>
                <a:schemeClr val="dk1"/>
              </a:solidFill>
              <a:effectLst/>
              <a:latin typeface="+mn-lt"/>
              <a:ea typeface="+mn-ea"/>
              <a:cs typeface="+mn-cs"/>
            </a:rPr>
            <a:t>:</a:t>
          </a:r>
          <a:endParaRPr lang="fr-FR" sz="1100">
            <a:solidFill>
              <a:schemeClr val="dk1"/>
            </a:solidFill>
            <a:effectLst/>
            <a:latin typeface="+mn-lt"/>
            <a:ea typeface="+mn-ea"/>
            <a:cs typeface="+mn-cs"/>
          </a:endParaRPr>
        </a:p>
        <a:p>
          <a:r>
            <a:rPr lang="fr-FR" sz="1100" b="0" i="0">
              <a:solidFill>
                <a:schemeClr val="dk1"/>
              </a:solidFill>
              <a:effectLst/>
              <a:latin typeface="+mn-lt"/>
              <a:ea typeface="+mn-ea"/>
              <a:cs typeface="+mn-cs"/>
            </a:rPr>
            <a:t>Data regarding sewage system connections in different countries primarily pertain to domestic (households and industry) sewage. In contrast, data on the connections of roads (urban, highway, or rural roads) are often scarce or unavailable for all countries. There is some information available about the distribution of water runoff through separated or combined sewer systems and wastewater treatment systems. This data has been used in specific case studies in countries like France </a:t>
          </a:r>
          <a:r>
            <a:rPr lang="fr-FR" sz="1100" baseline="0">
              <a:solidFill>
                <a:schemeClr val="dk1"/>
              </a:solidFill>
              <a:effectLst/>
              <a:latin typeface="+mn-lt"/>
              <a:ea typeface="+mn-ea"/>
              <a:cs typeface="+mn-cs"/>
            </a:rPr>
            <a:t>(Unice et al. 2018, 2019) </a:t>
          </a:r>
          <a:r>
            <a:rPr lang="fr-FR" sz="1100" b="0" i="0">
              <a:solidFill>
                <a:schemeClr val="dk1"/>
              </a:solidFill>
              <a:effectLst/>
              <a:latin typeface="+mn-lt"/>
              <a:ea typeface="+mn-ea"/>
              <a:cs typeface="+mn-cs"/>
            </a:rPr>
            <a:t>and Germany </a:t>
          </a:r>
          <a:r>
            <a:rPr lang="fr-FR" sz="1100" baseline="0">
              <a:solidFill>
                <a:schemeClr val="dk1"/>
              </a:solidFill>
              <a:effectLst/>
              <a:latin typeface="+mn-lt"/>
              <a:ea typeface="+mn-ea"/>
              <a:cs typeface="+mn-cs"/>
            </a:rPr>
            <a:t>(</a:t>
          </a:r>
          <a:r>
            <a:rPr lang="fr-FR" sz="1100">
              <a:solidFill>
                <a:schemeClr val="dk1"/>
              </a:solidFill>
              <a:effectLst/>
              <a:latin typeface="+mn-lt"/>
              <a:ea typeface="+mn-ea"/>
              <a:cs typeface="+mn-cs"/>
            </a:rPr>
            <a:t>Baensch-Baltruschat et al. 2020, 2021)</a:t>
          </a:r>
          <a:r>
            <a:rPr lang="fr-FR" sz="1100" b="0" i="0">
              <a:solidFill>
                <a:schemeClr val="dk1"/>
              </a:solidFill>
              <a:effectLst/>
              <a:latin typeface="+mn-lt"/>
              <a:ea typeface="+mn-ea"/>
              <a:cs typeface="+mn-cs"/>
            </a:rPr>
            <a:t>. However, it's important to note that these studies may not be representative of the situation and infrastructure in other countries</a:t>
          </a:r>
          <a:r>
            <a:rPr lang="fr-FR" sz="1100" b="0" i="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fr-FR" sz="1100" b="0" i="0">
              <a:solidFill>
                <a:schemeClr val="dk1"/>
              </a:solidFill>
              <a:effectLst/>
              <a:latin typeface="+mn-lt"/>
              <a:ea typeface="+mn-ea"/>
              <a:cs typeface="+mn-cs"/>
            </a:rPr>
            <a:t>Furthermore, there isn't specific information available regarding the treatment efficiency of wastewater treatment plants (WWTPs) for tire and road wear particles (TRWPs). Instead, data related to microplastic treatment is utilized. Given the high concentration of TRWPs, it's assumed that most of these particles are captured during the primary treatment step, with reported retention efficiencies ranging from 95% to 99%</a:t>
          </a:r>
          <a:r>
            <a:rPr lang="fr-FR" sz="1100" baseline="0">
              <a:solidFill>
                <a:schemeClr val="dk1"/>
              </a:solidFill>
              <a:effectLst/>
              <a:latin typeface="+mn-lt"/>
              <a:ea typeface="+mn-ea"/>
              <a:cs typeface="+mn-cs"/>
            </a:rPr>
            <a:t> </a:t>
          </a:r>
          <a:r>
            <a:rPr lang="fr-FR" sz="1100" b="0" i="0" baseline="0">
              <a:solidFill>
                <a:schemeClr val="dk1"/>
              </a:solidFill>
              <a:effectLst/>
              <a:latin typeface="+mn-lt"/>
              <a:ea typeface="+mn-ea"/>
              <a:cs typeface="+mn-cs"/>
            </a:rPr>
            <a:t>(Horton et al., 2017)</a:t>
          </a:r>
          <a:r>
            <a:rPr lang="fr-FR" sz="1100" b="0" i="0">
              <a:solidFill>
                <a:schemeClr val="dk1"/>
              </a:solidFill>
              <a:effectLst/>
              <a:latin typeface="+mn-lt"/>
              <a:ea typeface="+mn-ea"/>
              <a:cs typeface="+mn-cs"/>
            </a:rPr>
            <a:t>, primarily based on studies in Europe and North America. The ultimate fate of sewage sludge also varies from one location to another, and no specific database is available.</a:t>
          </a:r>
          <a:endParaRPr lang="fr-FR" baseline="0">
            <a:effectLst/>
          </a:endParaRPr>
        </a:p>
        <a:p>
          <a:endParaRPr lang="fr-FR" sz="1100" b="0" i="0" u="none" strike="noStrike" baseline="0">
            <a:solidFill>
              <a:schemeClr val="dk1"/>
            </a:solidFill>
            <a:effectLst/>
            <a:latin typeface="+mn-lt"/>
            <a:ea typeface="+mn-ea"/>
            <a:cs typeface="+mn-cs"/>
          </a:endParaRPr>
        </a:p>
        <a:p>
          <a:r>
            <a:rPr lang="fr-FR" sz="1100" b="0" i="0">
              <a:solidFill>
                <a:schemeClr val="dk1"/>
              </a:solidFill>
              <a:effectLst/>
              <a:latin typeface="+mn-lt"/>
              <a:ea typeface="+mn-ea"/>
              <a:cs typeface="+mn-cs"/>
            </a:rPr>
            <a:t>In this context, </a:t>
          </a:r>
          <a:r>
            <a:rPr lang="fr-FR" sz="1100" b="1" i="0">
              <a:solidFill>
                <a:schemeClr val="dk1"/>
              </a:solidFill>
              <a:effectLst/>
              <a:latin typeface="+mn-lt"/>
              <a:ea typeface="+mn-ea"/>
              <a:cs typeface="+mn-cs"/>
            </a:rPr>
            <a:t>we recommend following the methodology developed by the Plastic Leak Project</a:t>
          </a:r>
          <a:r>
            <a:rPr lang="fr-FR" sz="1100" b="0" i="0">
              <a:solidFill>
                <a:schemeClr val="dk1"/>
              </a:solidFill>
              <a:effectLst/>
              <a:latin typeface="+mn-lt"/>
              <a:ea typeface="+mn-ea"/>
              <a:cs typeface="+mn-cs"/>
            </a:rPr>
            <a:t>. For the example provided, data from Unice et al. 2019 were used, which is applicable to a European context, specifically the Seine watershed. However, we</a:t>
          </a:r>
          <a:r>
            <a:rPr lang="fr-FR" sz="1100" b="0" i="0" baseline="0">
              <a:solidFill>
                <a:schemeClr val="dk1"/>
              </a:solidFill>
              <a:effectLst/>
              <a:latin typeface="+mn-lt"/>
              <a:ea typeface="+mn-ea"/>
              <a:cs typeface="+mn-cs"/>
            </a:rPr>
            <a:t> can</a:t>
          </a:r>
          <a:r>
            <a:rPr lang="fr-FR" sz="1100" b="0" i="0">
              <a:solidFill>
                <a:schemeClr val="dk1"/>
              </a:solidFill>
              <a:effectLst/>
              <a:latin typeface="+mn-lt"/>
              <a:ea typeface="+mn-ea"/>
              <a:cs typeface="+mn-cs"/>
            </a:rPr>
            <a:t> highlight that in</a:t>
          </a:r>
          <a:r>
            <a:rPr lang="fr-FR" sz="1100" b="0" i="0" baseline="0">
              <a:solidFill>
                <a:schemeClr val="dk1"/>
              </a:solidFill>
              <a:effectLst/>
              <a:latin typeface="+mn-lt"/>
              <a:ea typeface="+mn-ea"/>
              <a:cs typeface="+mn-cs"/>
            </a:rPr>
            <a:t> the table below</a:t>
          </a:r>
          <a:r>
            <a:rPr lang="fr-FR" sz="1100" b="0" i="0">
              <a:solidFill>
                <a:schemeClr val="dk1"/>
              </a:solidFill>
              <a:effectLst/>
              <a:latin typeface="+mn-lt"/>
              <a:ea typeface="+mn-ea"/>
              <a:cs typeface="+mn-cs"/>
            </a:rPr>
            <a:t> the </a:t>
          </a:r>
          <a:r>
            <a:rPr lang="fr-FR" sz="1100" b="1" i="0">
              <a:solidFill>
                <a:schemeClr val="dk1"/>
              </a:solidFill>
              <a:effectLst/>
              <a:latin typeface="+mn-lt"/>
              <a:ea typeface="+mn-ea"/>
              <a:cs typeface="+mn-cs"/>
            </a:rPr>
            <a:t>values marked in yellow are subject to adjustment </a:t>
          </a:r>
          <a:r>
            <a:rPr lang="fr-FR" sz="1100" b="0" i="0">
              <a:solidFill>
                <a:schemeClr val="dk1"/>
              </a:solidFill>
              <a:effectLst/>
              <a:latin typeface="+mn-lt"/>
              <a:ea typeface="+mn-ea"/>
              <a:cs typeface="+mn-cs"/>
            </a:rPr>
            <a:t>based on the specific context of the study.</a:t>
          </a:r>
          <a:endParaRPr lang="fr-FR">
            <a:effectLst/>
          </a:endParaRPr>
        </a:p>
      </xdr:txBody>
    </xdr:sp>
    <xdr:clientData/>
  </xdr:twoCellAnchor>
  <xdr:twoCellAnchor>
    <xdr:from>
      <xdr:col>15</xdr:col>
      <xdr:colOff>444500</xdr:colOff>
      <xdr:row>29</xdr:row>
      <xdr:rowOff>161926</xdr:rowOff>
    </xdr:from>
    <xdr:to>
      <xdr:col>24</xdr:col>
      <xdr:colOff>525387</xdr:colOff>
      <xdr:row>58</xdr:row>
      <xdr:rowOff>84667</xdr:rowOff>
    </xdr:to>
    <xdr:grpSp>
      <xdr:nvGrpSpPr>
        <xdr:cNvPr id="5" name="Groupe 4">
          <a:extLst>
            <a:ext uri="{FF2B5EF4-FFF2-40B4-BE49-F238E27FC236}">
              <a16:creationId xmlns:a16="http://schemas.microsoft.com/office/drawing/2014/main" id="{A78AA4D4-3EAB-4769-9227-F20A09E3E88F}"/>
            </a:ext>
          </a:extLst>
        </xdr:cNvPr>
        <xdr:cNvGrpSpPr/>
      </xdr:nvGrpSpPr>
      <xdr:grpSpPr>
        <a:xfrm>
          <a:off x="15979775" y="6838951"/>
          <a:ext cx="9701137" cy="5275791"/>
          <a:chOff x="11567583" y="4434417"/>
          <a:chExt cx="9244048" cy="5266328"/>
        </a:xfrm>
      </xdr:grpSpPr>
      <xdr:cxnSp macro="">
        <xdr:nvCxnSpPr>
          <xdr:cNvPr id="6" name="Straight Arrow Connector 78">
            <a:extLst>
              <a:ext uri="{FF2B5EF4-FFF2-40B4-BE49-F238E27FC236}">
                <a16:creationId xmlns:a16="http://schemas.microsoft.com/office/drawing/2014/main" id="{E4DC69E1-F49A-43FC-5990-E3D853C306E6}"/>
              </a:ext>
            </a:extLst>
          </xdr:cNvPr>
          <xdr:cNvCxnSpPr>
            <a:cxnSpLocks/>
          </xdr:cNvCxnSpPr>
        </xdr:nvCxnSpPr>
        <xdr:spPr>
          <a:xfrm flipH="1">
            <a:off x="18748521" y="6548677"/>
            <a:ext cx="10195" cy="2197448"/>
          </a:xfrm>
          <a:prstGeom prst="straightConnector1">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7" name="Connector: Elbow 58">
            <a:extLst>
              <a:ext uri="{FF2B5EF4-FFF2-40B4-BE49-F238E27FC236}">
                <a16:creationId xmlns:a16="http://schemas.microsoft.com/office/drawing/2014/main" id="{D6507737-F73D-7691-745C-1FDB005FC137}"/>
              </a:ext>
            </a:extLst>
          </xdr:cNvPr>
          <xdr:cNvCxnSpPr>
            <a:cxnSpLocks/>
            <a:stCxn id="17" idx="2"/>
            <a:endCxn id="34" idx="0"/>
          </xdr:cNvCxnSpPr>
        </xdr:nvCxnSpPr>
        <xdr:spPr>
          <a:xfrm rot="16200000" flipH="1">
            <a:off x="17315686" y="6986020"/>
            <a:ext cx="1282234" cy="383435"/>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8" name="Connector: Elbow 35">
            <a:extLst>
              <a:ext uri="{FF2B5EF4-FFF2-40B4-BE49-F238E27FC236}">
                <a16:creationId xmlns:a16="http://schemas.microsoft.com/office/drawing/2014/main" id="{096B7F0F-DA44-20DD-7EBF-590E46E9985D}"/>
              </a:ext>
            </a:extLst>
          </xdr:cNvPr>
          <xdr:cNvCxnSpPr>
            <a:cxnSpLocks/>
            <a:endCxn id="26" idx="3"/>
          </xdr:cNvCxnSpPr>
        </xdr:nvCxnSpPr>
        <xdr:spPr>
          <a:xfrm rot="10800000" flipV="1">
            <a:off x="15781569" y="4901589"/>
            <a:ext cx="936077" cy="733045"/>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9" name="Connector: Elbow 121">
            <a:extLst>
              <a:ext uri="{FF2B5EF4-FFF2-40B4-BE49-F238E27FC236}">
                <a16:creationId xmlns:a16="http://schemas.microsoft.com/office/drawing/2014/main" id="{828596BF-6F8B-83FC-F9E0-364DFF543A20}"/>
              </a:ext>
            </a:extLst>
          </xdr:cNvPr>
          <xdr:cNvCxnSpPr>
            <a:cxnSpLocks/>
          </xdr:cNvCxnSpPr>
        </xdr:nvCxnSpPr>
        <xdr:spPr>
          <a:xfrm rot="5400000">
            <a:off x="11441447" y="7452546"/>
            <a:ext cx="2221523" cy="391049"/>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10" name="Elbow Connector 23">
            <a:extLst>
              <a:ext uri="{FF2B5EF4-FFF2-40B4-BE49-F238E27FC236}">
                <a16:creationId xmlns:a16="http://schemas.microsoft.com/office/drawing/2014/main" id="{D4BD27F1-BCDF-58FD-E4E6-1BDA031E2783}"/>
              </a:ext>
            </a:extLst>
          </xdr:cNvPr>
          <xdr:cNvCxnSpPr>
            <a:cxnSpLocks/>
          </xdr:cNvCxnSpPr>
        </xdr:nvCxnSpPr>
        <xdr:spPr>
          <a:xfrm rot="5400000">
            <a:off x="13561203" y="7263068"/>
            <a:ext cx="2210160" cy="781378"/>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11" name="Connector: Elbow 58">
            <a:extLst>
              <a:ext uri="{FF2B5EF4-FFF2-40B4-BE49-F238E27FC236}">
                <a16:creationId xmlns:a16="http://schemas.microsoft.com/office/drawing/2014/main" id="{ECE0BAA9-7E1E-1F01-14B9-A34067085DD3}"/>
              </a:ext>
            </a:extLst>
          </xdr:cNvPr>
          <xdr:cNvCxnSpPr>
            <a:cxnSpLocks/>
          </xdr:cNvCxnSpPr>
        </xdr:nvCxnSpPr>
        <xdr:spPr>
          <a:xfrm rot="5400000">
            <a:off x="14780755" y="6683486"/>
            <a:ext cx="2278352" cy="1917803"/>
          </a:xfrm>
          <a:prstGeom prst="bentConnector3">
            <a:avLst>
              <a:gd name="adj1" fmla="val 66985"/>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78">
            <a:extLst>
              <a:ext uri="{FF2B5EF4-FFF2-40B4-BE49-F238E27FC236}">
                <a16:creationId xmlns:a16="http://schemas.microsoft.com/office/drawing/2014/main" id="{E649F280-237E-5D1E-C908-3E0BDFF0371A}"/>
              </a:ext>
            </a:extLst>
          </xdr:cNvPr>
          <xdr:cNvCxnSpPr>
            <a:cxnSpLocks/>
          </xdr:cNvCxnSpPr>
        </xdr:nvCxnSpPr>
        <xdr:spPr>
          <a:xfrm>
            <a:off x="15942373" y="6559386"/>
            <a:ext cx="20287" cy="2222182"/>
          </a:xfrm>
          <a:prstGeom prst="straightConnector1">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sp macro="" textlink="">
        <xdr:nvSpPr>
          <xdr:cNvPr id="13" name="ZoneTexte 39">
            <a:extLst>
              <a:ext uri="{FF2B5EF4-FFF2-40B4-BE49-F238E27FC236}">
                <a16:creationId xmlns:a16="http://schemas.microsoft.com/office/drawing/2014/main" id="{11ECAB43-9DBC-ABCE-8836-5BCECA3BF30F}"/>
              </a:ext>
            </a:extLst>
          </xdr:cNvPr>
          <xdr:cNvSpPr txBox="1"/>
        </xdr:nvSpPr>
        <xdr:spPr>
          <a:xfrm>
            <a:off x="11567583" y="8762059"/>
            <a:ext cx="3598599" cy="920750"/>
          </a:xfrm>
          <a:custGeom>
            <a:avLst/>
            <a:gdLst>
              <a:gd name="csX0" fmla="*/ 0 w 3598599"/>
              <a:gd name="csY0" fmla="*/ 0 h 920750"/>
              <a:gd name="csX1" fmla="*/ 647746 w 3598599"/>
              <a:gd name="csY1" fmla="*/ 0 h 920750"/>
              <a:gd name="csX2" fmla="*/ 1403452 w 3598599"/>
              <a:gd name="csY2" fmla="*/ 0 h 920750"/>
              <a:gd name="csX3" fmla="*/ 2051200 w 3598599"/>
              <a:gd name="csY3" fmla="*/ 0 h 920750"/>
              <a:gd name="csX4" fmla="*/ 2842890 w 3598599"/>
              <a:gd name="csY4" fmla="*/ 0 h 920750"/>
              <a:gd name="csX5" fmla="*/ 3598597 w 3598599"/>
              <a:gd name="csY5" fmla="*/ 0 h 920750"/>
              <a:gd name="csX6" fmla="*/ 3598597 w 3598599"/>
              <a:gd name="csY6" fmla="*/ 478789 h 920750"/>
              <a:gd name="csX7" fmla="*/ 3598597 w 3598599"/>
              <a:gd name="csY7" fmla="*/ 920750 h 920750"/>
              <a:gd name="csX8" fmla="*/ 2806905 w 3598599"/>
              <a:gd name="csY8" fmla="*/ 920750 h 920750"/>
              <a:gd name="csX9" fmla="*/ 2087185 w 3598599"/>
              <a:gd name="csY9" fmla="*/ 920750 h 920750"/>
              <a:gd name="csX10" fmla="*/ 1331481 w 3598599"/>
              <a:gd name="csY10" fmla="*/ 920750 h 920750"/>
              <a:gd name="csX11" fmla="*/ 683732 w 3598599"/>
              <a:gd name="csY11" fmla="*/ 920750 h 920750"/>
              <a:gd name="csX12" fmla="*/ 0 w 3598599"/>
              <a:gd name="csY12" fmla="*/ 920750 h 920750"/>
              <a:gd name="csX13" fmla="*/ 0 w 3598599"/>
              <a:gd name="csY13" fmla="*/ 460374 h 920750"/>
              <a:gd name="csX14" fmla="*/ 0 w 3598599"/>
              <a:gd name="csY14" fmla="*/ 0 h 920750"/>
              <a:gd name="csX0" fmla="*/ 0 w 3598599"/>
              <a:gd name="csY0" fmla="*/ 0 h 920750"/>
              <a:gd name="csX1" fmla="*/ 611761 w 3598599"/>
              <a:gd name="csY1" fmla="*/ 0 h 920750"/>
              <a:gd name="csX2" fmla="*/ 1367466 w 3598599"/>
              <a:gd name="csY2" fmla="*/ 0 h 920750"/>
              <a:gd name="csX3" fmla="*/ 2087185 w 3598599"/>
              <a:gd name="csY3" fmla="*/ 0 h 920750"/>
              <a:gd name="csX4" fmla="*/ 2842890 w 3598599"/>
              <a:gd name="csY4" fmla="*/ 0 h 920750"/>
              <a:gd name="csX5" fmla="*/ 3598597 w 3598599"/>
              <a:gd name="csY5" fmla="*/ 0 h 920750"/>
              <a:gd name="csX6" fmla="*/ 3598597 w 3598599"/>
              <a:gd name="csY6" fmla="*/ 432751 h 920750"/>
              <a:gd name="csX7" fmla="*/ 3598597 w 3598599"/>
              <a:gd name="csY7" fmla="*/ 920750 h 920750"/>
              <a:gd name="csX8" fmla="*/ 2986835 w 3598599"/>
              <a:gd name="csY8" fmla="*/ 920750 h 920750"/>
              <a:gd name="csX9" fmla="*/ 2231129 w 3598599"/>
              <a:gd name="csY9" fmla="*/ 920750 h 920750"/>
              <a:gd name="csX10" fmla="*/ 1547395 w 3598599"/>
              <a:gd name="csY10" fmla="*/ 920750 h 920750"/>
              <a:gd name="csX11" fmla="*/ 899648 w 3598599"/>
              <a:gd name="csY11" fmla="*/ 920750 h 920750"/>
              <a:gd name="csX12" fmla="*/ 0 w 3598599"/>
              <a:gd name="csY12" fmla="*/ 920750 h 920750"/>
              <a:gd name="csX13" fmla="*/ 0 w 3598599"/>
              <a:gd name="csY13" fmla="*/ 451167 h 920750"/>
              <a:gd name="csX14" fmla="*/ 0 w 3598599"/>
              <a:gd name="csY14" fmla="*/ 0 h 920750"/>
              <a:gd name="csX0" fmla="*/ 0 w 3598599"/>
              <a:gd name="csY0" fmla="*/ 0 h 920750"/>
              <a:gd name="csX1" fmla="*/ 647746 w 3598599"/>
              <a:gd name="csY1" fmla="*/ 0 h 920750"/>
              <a:gd name="csX2" fmla="*/ 1403452 w 3598599"/>
              <a:gd name="csY2" fmla="*/ 0 h 920750"/>
              <a:gd name="csX3" fmla="*/ 2051200 w 3598599"/>
              <a:gd name="csY3" fmla="*/ 0 h 920750"/>
              <a:gd name="csX4" fmla="*/ 2842890 w 3598599"/>
              <a:gd name="csY4" fmla="*/ 0 h 920750"/>
              <a:gd name="csX5" fmla="*/ 3598597 w 3598599"/>
              <a:gd name="csY5" fmla="*/ 0 h 920750"/>
              <a:gd name="csX6" fmla="*/ 3598597 w 3598599"/>
              <a:gd name="csY6" fmla="*/ 478789 h 920750"/>
              <a:gd name="csX7" fmla="*/ 3598597 w 3598599"/>
              <a:gd name="csY7" fmla="*/ 920750 h 920750"/>
              <a:gd name="csX8" fmla="*/ 2806905 w 3598599"/>
              <a:gd name="csY8" fmla="*/ 920750 h 920750"/>
              <a:gd name="csX9" fmla="*/ 2087185 w 3598599"/>
              <a:gd name="csY9" fmla="*/ 920750 h 920750"/>
              <a:gd name="csX10" fmla="*/ 1331481 w 3598599"/>
              <a:gd name="csY10" fmla="*/ 920750 h 920750"/>
              <a:gd name="csX11" fmla="*/ 683732 w 3598599"/>
              <a:gd name="csY11" fmla="*/ 920750 h 920750"/>
              <a:gd name="csX12" fmla="*/ 0 w 3598599"/>
              <a:gd name="csY12" fmla="*/ 920750 h 920750"/>
              <a:gd name="csX13" fmla="*/ 0 w 3598599"/>
              <a:gd name="csY13" fmla="*/ 460374 h 920750"/>
              <a:gd name="csX14" fmla="*/ 0 w 3598599"/>
              <a:gd name="csY14" fmla="*/ 0 h 920750"/>
              <a:gd name="csX0" fmla="*/ 0 w 3598599"/>
              <a:gd name="csY0" fmla="*/ 0 h 920750"/>
              <a:gd name="csX1" fmla="*/ 647746 w 3598599"/>
              <a:gd name="csY1" fmla="*/ 0 h 920750"/>
              <a:gd name="csX2" fmla="*/ 1403452 w 3598599"/>
              <a:gd name="csY2" fmla="*/ 0 h 920750"/>
              <a:gd name="csX3" fmla="*/ 2051200 w 3598599"/>
              <a:gd name="csY3" fmla="*/ 0 h 920750"/>
              <a:gd name="csX4" fmla="*/ 2842890 w 3598599"/>
              <a:gd name="csY4" fmla="*/ 0 h 920750"/>
              <a:gd name="csX5" fmla="*/ 3598597 w 3598599"/>
              <a:gd name="csY5" fmla="*/ 0 h 920750"/>
              <a:gd name="csX6" fmla="*/ 3598597 w 3598599"/>
              <a:gd name="csY6" fmla="*/ 478789 h 920750"/>
              <a:gd name="csX7" fmla="*/ 3598597 w 3598599"/>
              <a:gd name="csY7" fmla="*/ 920750 h 920750"/>
              <a:gd name="csX8" fmla="*/ 2806905 w 3598599"/>
              <a:gd name="csY8" fmla="*/ 920750 h 920750"/>
              <a:gd name="csX9" fmla="*/ 2087185 w 3598599"/>
              <a:gd name="csY9" fmla="*/ 920750 h 920750"/>
              <a:gd name="csX10" fmla="*/ 1331481 w 3598599"/>
              <a:gd name="csY10" fmla="*/ 920750 h 920750"/>
              <a:gd name="csX11" fmla="*/ 683732 w 3598599"/>
              <a:gd name="csY11" fmla="*/ 920750 h 920750"/>
              <a:gd name="csX12" fmla="*/ 0 w 3598599"/>
              <a:gd name="csY12" fmla="*/ 920750 h 920750"/>
              <a:gd name="csX13" fmla="*/ 0 w 3598599"/>
              <a:gd name="csY13" fmla="*/ 460374 h 920750"/>
              <a:gd name="csX14" fmla="*/ 0 w 3598599"/>
              <a:gd name="csY14" fmla="*/ 0 h 920750"/>
              <a:gd name="csX0" fmla="*/ 0 w 3598599"/>
              <a:gd name="csY0" fmla="*/ 0 h 920750"/>
              <a:gd name="csX1" fmla="*/ 647746 w 3598599"/>
              <a:gd name="csY1" fmla="*/ 0 h 920750"/>
              <a:gd name="csX2" fmla="*/ 1403452 w 3598599"/>
              <a:gd name="csY2" fmla="*/ 0 h 920750"/>
              <a:gd name="csX3" fmla="*/ 2051200 w 3598599"/>
              <a:gd name="csY3" fmla="*/ 0 h 920750"/>
              <a:gd name="csX4" fmla="*/ 2842890 w 3598599"/>
              <a:gd name="csY4" fmla="*/ 0 h 920750"/>
              <a:gd name="csX5" fmla="*/ 3598597 w 3598599"/>
              <a:gd name="csY5" fmla="*/ 0 h 920750"/>
              <a:gd name="csX6" fmla="*/ 3598597 w 3598599"/>
              <a:gd name="csY6" fmla="*/ 478789 h 920750"/>
              <a:gd name="csX7" fmla="*/ 3598597 w 3598599"/>
              <a:gd name="csY7" fmla="*/ 920750 h 920750"/>
              <a:gd name="csX8" fmla="*/ 2806905 w 3598599"/>
              <a:gd name="csY8" fmla="*/ 920750 h 920750"/>
              <a:gd name="csX9" fmla="*/ 2087185 w 3598599"/>
              <a:gd name="csY9" fmla="*/ 920750 h 920750"/>
              <a:gd name="csX10" fmla="*/ 1331481 w 3598599"/>
              <a:gd name="csY10" fmla="*/ 920750 h 920750"/>
              <a:gd name="csX11" fmla="*/ 683732 w 3598599"/>
              <a:gd name="csY11" fmla="*/ 920750 h 920750"/>
              <a:gd name="csX12" fmla="*/ 0 w 3598599"/>
              <a:gd name="csY12" fmla="*/ 920750 h 920750"/>
              <a:gd name="csX13" fmla="*/ 0 w 3598599"/>
              <a:gd name="csY13" fmla="*/ 460374 h 920750"/>
              <a:gd name="csX14" fmla="*/ 0 w 3598599"/>
              <a:gd name="csY14" fmla="*/ 0 h 92075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Lst>
            <a:rect l="l" t="t" r="r" b="b"/>
            <a:pathLst>
              <a:path w="3598599" h="920750" fill="none" extrusionOk="0">
                <a:moveTo>
                  <a:pt x="0" y="0"/>
                </a:moveTo>
                <a:cubicBezTo>
                  <a:pt x="301375" y="29963"/>
                  <a:pt x="497874" y="26967"/>
                  <a:pt x="647746" y="0"/>
                </a:cubicBezTo>
                <a:cubicBezTo>
                  <a:pt x="827150" y="-61984"/>
                  <a:pt x="957528" y="-106196"/>
                  <a:pt x="1403452" y="0"/>
                </a:cubicBezTo>
                <a:cubicBezTo>
                  <a:pt x="1749392" y="26053"/>
                  <a:pt x="1743975" y="13000"/>
                  <a:pt x="2051200" y="0"/>
                </a:cubicBezTo>
                <a:cubicBezTo>
                  <a:pt x="2392689" y="-19113"/>
                  <a:pt x="2642017" y="-10261"/>
                  <a:pt x="2842890" y="0"/>
                </a:cubicBezTo>
                <a:cubicBezTo>
                  <a:pt x="3059237" y="-51833"/>
                  <a:pt x="3436239" y="-22875"/>
                  <a:pt x="3598597" y="0"/>
                </a:cubicBezTo>
                <a:cubicBezTo>
                  <a:pt x="3617618" y="194339"/>
                  <a:pt x="3601662" y="405036"/>
                  <a:pt x="3598597" y="478789"/>
                </a:cubicBezTo>
                <a:cubicBezTo>
                  <a:pt x="3656408" y="577805"/>
                  <a:pt x="3617508" y="786663"/>
                  <a:pt x="3598597" y="920750"/>
                </a:cubicBezTo>
                <a:cubicBezTo>
                  <a:pt x="3470932" y="1007394"/>
                  <a:pt x="3049182" y="1013279"/>
                  <a:pt x="2806905" y="920750"/>
                </a:cubicBezTo>
                <a:cubicBezTo>
                  <a:pt x="2766973" y="904654"/>
                  <a:pt x="2392289" y="877463"/>
                  <a:pt x="2087185" y="920750"/>
                </a:cubicBezTo>
                <a:cubicBezTo>
                  <a:pt x="1768742" y="956190"/>
                  <a:pt x="1704478" y="945789"/>
                  <a:pt x="1331481" y="920750"/>
                </a:cubicBezTo>
                <a:cubicBezTo>
                  <a:pt x="956444" y="928571"/>
                  <a:pt x="958875" y="921134"/>
                  <a:pt x="683732" y="920750"/>
                </a:cubicBezTo>
                <a:cubicBezTo>
                  <a:pt x="477638" y="1025108"/>
                  <a:pt x="302669" y="990533"/>
                  <a:pt x="0" y="920750"/>
                </a:cubicBezTo>
                <a:cubicBezTo>
                  <a:pt x="40584" y="774934"/>
                  <a:pt x="64360" y="577976"/>
                  <a:pt x="0" y="460374"/>
                </a:cubicBezTo>
                <a:cubicBezTo>
                  <a:pt x="1760" y="295631"/>
                  <a:pt x="-40680" y="163984"/>
                  <a:pt x="0" y="0"/>
                </a:cubicBezTo>
                <a:close/>
              </a:path>
              <a:path w="3598599" h="920750" stroke="0" extrusionOk="0">
                <a:moveTo>
                  <a:pt x="0" y="0"/>
                </a:moveTo>
                <a:cubicBezTo>
                  <a:pt x="275085" y="9021"/>
                  <a:pt x="366375" y="-25804"/>
                  <a:pt x="611761" y="0"/>
                </a:cubicBezTo>
                <a:cubicBezTo>
                  <a:pt x="735440" y="-46402"/>
                  <a:pt x="905174" y="-9165"/>
                  <a:pt x="1367466" y="0"/>
                </a:cubicBezTo>
                <a:cubicBezTo>
                  <a:pt x="1707413" y="-15289"/>
                  <a:pt x="1793314" y="-23031"/>
                  <a:pt x="2087185" y="0"/>
                </a:cubicBezTo>
                <a:cubicBezTo>
                  <a:pt x="2336301" y="-81381"/>
                  <a:pt x="2706830" y="-25094"/>
                  <a:pt x="2842890" y="0"/>
                </a:cubicBezTo>
                <a:cubicBezTo>
                  <a:pt x="3133107" y="-39850"/>
                  <a:pt x="3455782" y="-7467"/>
                  <a:pt x="3598597" y="0"/>
                </a:cubicBezTo>
                <a:cubicBezTo>
                  <a:pt x="3596701" y="205905"/>
                  <a:pt x="3609403" y="240637"/>
                  <a:pt x="3598597" y="432751"/>
                </a:cubicBezTo>
                <a:cubicBezTo>
                  <a:pt x="3588141" y="664544"/>
                  <a:pt x="3642061" y="859276"/>
                  <a:pt x="3598597" y="920750"/>
                </a:cubicBezTo>
                <a:cubicBezTo>
                  <a:pt x="3459355" y="919211"/>
                  <a:pt x="3270825" y="856489"/>
                  <a:pt x="2986835" y="920750"/>
                </a:cubicBezTo>
                <a:cubicBezTo>
                  <a:pt x="2816581" y="965664"/>
                  <a:pt x="2633274" y="846363"/>
                  <a:pt x="2231129" y="920750"/>
                </a:cubicBezTo>
                <a:cubicBezTo>
                  <a:pt x="1873633" y="878114"/>
                  <a:pt x="1828102" y="926205"/>
                  <a:pt x="1547395" y="920750"/>
                </a:cubicBezTo>
                <a:cubicBezTo>
                  <a:pt x="1401281" y="923202"/>
                  <a:pt x="1077208" y="846364"/>
                  <a:pt x="899648" y="920750"/>
                </a:cubicBezTo>
                <a:cubicBezTo>
                  <a:pt x="642744" y="810868"/>
                  <a:pt x="504050" y="892807"/>
                  <a:pt x="0" y="920750"/>
                </a:cubicBezTo>
                <a:cubicBezTo>
                  <a:pt x="27042" y="716331"/>
                  <a:pt x="-31939" y="689577"/>
                  <a:pt x="0" y="451167"/>
                </a:cubicBezTo>
                <a:cubicBezTo>
                  <a:pt x="18847" y="280495"/>
                  <a:pt x="-35713" y="151660"/>
                  <a:pt x="0" y="0"/>
                </a:cubicBezTo>
                <a:close/>
              </a:path>
              <a:path w="3598599" h="920750" fill="none" stroke="0" extrusionOk="0">
                <a:moveTo>
                  <a:pt x="0" y="0"/>
                </a:moveTo>
                <a:cubicBezTo>
                  <a:pt x="346846" y="50592"/>
                  <a:pt x="462682" y="10513"/>
                  <a:pt x="647746" y="0"/>
                </a:cubicBezTo>
                <a:cubicBezTo>
                  <a:pt x="902148" y="32556"/>
                  <a:pt x="1094219" y="-7183"/>
                  <a:pt x="1403452" y="0"/>
                </a:cubicBezTo>
                <a:cubicBezTo>
                  <a:pt x="1760944" y="29195"/>
                  <a:pt x="1735409" y="28702"/>
                  <a:pt x="2051200" y="0"/>
                </a:cubicBezTo>
                <a:cubicBezTo>
                  <a:pt x="2321776" y="-103086"/>
                  <a:pt x="2668779" y="-27919"/>
                  <a:pt x="2842890" y="0"/>
                </a:cubicBezTo>
                <a:cubicBezTo>
                  <a:pt x="2990169" y="-5331"/>
                  <a:pt x="3368098" y="-49007"/>
                  <a:pt x="3598597" y="0"/>
                </a:cubicBezTo>
                <a:cubicBezTo>
                  <a:pt x="3625303" y="116439"/>
                  <a:pt x="3569788" y="362507"/>
                  <a:pt x="3598597" y="478789"/>
                </a:cubicBezTo>
                <a:cubicBezTo>
                  <a:pt x="3562364" y="612545"/>
                  <a:pt x="3556611" y="812049"/>
                  <a:pt x="3598597" y="920750"/>
                </a:cubicBezTo>
                <a:cubicBezTo>
                  <a:pt x="3372756" y="969883"/>
                  <a:pt x="2970645" y="960487"/>
                  <a:pt x="2806905" y="920750"/>
                </a:cubicBezTo>
                <a:cubicBezTo>
                  <a:pt x="2621632" y="995526"/>
                  <a:pt x="2486921" y="964286"/>
                  <a:pt x="2087185" y="920750"/>
                </a:cubicBezTo>
                <a:cubicBezTo>
                  <a:pt x="1740154" y="952652"/>
                  <a:pt x="1707994" y="930354"/>
                  <a:pt x="1331481" y="920750"/>
                </a:cubicBezTo>
                <a:cubicBezTo>
                  <a:pt x="959065" y="927526"/>
                  <a:pt x="960260" y="922725"/>
                  <a:pt x="683732" y="920750"/>
                </a:cubicBezTo>
                <a:cubicBezTo>
                  <a:pt x="401091" y="865532"/>
                  <a:pt x="235627" y="909935"/>
                  <a:pt x="0" y="920750"/>
                </a:cubicBezTo>
                <a:cubicBezTo>
                  <a:pt x="50128" y="701507"/>
                  <a:pt x="56206" y="647154"/>
                  <a:pt x="0" y="460374"/>
                </a:cubicBezTo>
                <a:cubicBezTo>
                  <a:pt x="-50705" y="302483"/>
                  <a:pt x="-11443" y="114552"/>
                  <a:pt x="0" y="0"/>
                </a:cubicBezTo>
                <a:close/>
              </a:path>
              <a:path w="3598599" h="920750" fill="none" stroke="0" extrusionOk="0">
                <a:moveTo>
                  <a:pt x="0" y="0"/>
                </a:moveTo>
                <a:cubicBezTo>
                  <a:pt x="338437" y="-11483"/>
                  <a:pt x="437615" y="2290"/>
                  <a:pt x="647746" y="0"/>
                </a:cubicBezTo>
                <a:cubicBezTo>
                  <a:pt x="900471" y="61772"/>
                  <a:pt x="1062633" y="-233"/>
                  <a:pt x="1403452" y="0"/>
                </a:cubicBezTo>
                <a:cubicBezTo>
                  <a:pt x="1750607" y="29305"/>
                  <a:pt x="1744257" y="18533"/>
                  <a:pt x="2051200" y="0"/>
                </a:cubicBezTo>
                <a:cubicBezTo>
                  <a:pt x="2383648" y="-51144"/>
                  <a:pt x="2655937" y="-33571"/>
                  <a:pt x="2842890" y="0"/>
                </a:cubicBezTo>
                <a:cubicBezTo>
                  <a:pt x="2987552" y="15346"/>
                  <a:pt x="3412347" y="20723"/>
                  <a:pt x="3598597" y="0"/>
                </a:cubicBezTo>
                <a:cubicBezTo>
                  <a:pt x="3608877" y="151760"/>
                  <a:pt x="3584937" y="377664"/>
                  <a:pt x="3598597" y="478789"/>
                </a:cubicBezTo>
                <a:cubicBezTo>
                  <a:pt x="3656704" y="621436"/>
                  <a:pt x="3635740" y="839165"/>
                  <a:pt x="3598597" y="920750"/>
                </a:cubicBezTo>
                <a:cubicBezTo>
                  <a:pt x="3406307" y="943459"/>
                  <a:pt x="2959609" y="950083"/>
                  <a:pt x="2806905" y="920750"/>
                </a:cubicBezTo>
                <a:cubicBezTo>
                  <a:pt x="2654191" y="859807"/>
                  <a:pt x="2432207" y="891688"/>
                  <a:pt x="2087185" y="920750"/>
                </a:cubicBezTo>
                <a:cubicBezTo>
                  <a:pt x="1746395" y="937556"/>
                  <a:pt x="1697831" y="926214"/>
                  <a:pt x="1331481" y="920750"/>
                </a:cubicBezTo>
                <a:cubicBezTo>
                  <a:pt x="956740" y="925792"/>
                  <a:pt x="960014" y="922414"/>
                  <a:pt x="683732" y="920750"/>
                </a:cubicBezTo>
                <a:cubicBezTo>
                  <a:pt x="424677" y="916687"/>
                  <a:pt x="303914" y="932063"/>
                  <a:pt x="0" y="920750"/>
                </a:cubicBezTo>
                <a:cubicBezTo>
                  <a:pt x="40666" y="708133"/>
                  <a:pt x="13770" y="589725"/>
                  <a:pt x="0" y="460374"/>
                </a:cubicBezTo>
                <a:cubicBezTo>
                  <a:pt x="-38355" y="289382"/>
                  <a:pt x="-2277" y="181863"/>
                  <a:pt x="0" y="0"/>
                </a:cubicBezTo>
                <a:close/>
              </a:path>
              <a:path w="3598599" h="920750" fill="none" stroke="0" extrusionOk="0">
                <a:moveTo>
                  <a:pt x="0" y="0"/>
                </a:moveTo>
                <a:cubicBezTo>
                  <a:pt x="313384" y="-20963"/>
                  <a:pt x="355000" y="20803"/>
                  <a:pt x="647746" y="0"/>
                </a:cubicBezTo>
                <a:cubicBezTo>
                  <a:pt x="828832" y="-75618"/>
                  <a:pt x="969661" y="-80865"/>
                  <a:pt x="1403452" y="0"/>
                </a:cubicBezTo>
                <a:cubicBezTo>
                  <a:pt x="1744365" y="28065"/>
                  <a:pt x="1744823" y="12643"/>
                  <a:pt x="2051200" y="0"/>
                </a:cubicBezTo>
                <a:cubicBezTo>
                  <a:pt x="2374523" y="-48292"/>
                  <a:pt x="2659992" y="-24275"/>
                  <a:pt x="2842890" y="0"/>
                </a:cubicBezTo>
                <a:cubicBezTo>
                  <a:pt x="3076539" y="18157"/>
                  <a:pt x="3361278" y="-18813"/>
                  <a:pt x="3598597" y="0"/>
                </a:cubicBezTo>
                <a:cubicBezTo>
                  <a:pt x="3638876" y="173365"/>
                  <a:pt x="3592176" y="382715"/>
                  <a:pt x="3598597" y="478789"/>
                </a:cubicBezTo>
                <a:cubicBezTo>
                  <a:pt x="3645684" y="605112"/>
                  <a:pt x="3615560" y="778644"/>
                  <a:pt x="3598597" y="920750"/>
                </a:cubicBezTo>
                <a:cubicBezTo>
                  <a:pt x="3429053" y="997036"/>
                  <a:pt x="2990468" y="993315"/>
                  <a:pt x="2806905" y="920750"/>
                </a:cubicBezTo>
                <a:cubicBezTo>
                  <a:pt x="2670896" y="968226"/>
                  <a:pt x="2399115" y="950348"/>
                  <a:pt x="2087185" y="920750"/>
                </a:cubicBezTo>
                <a:cubicBezTo>
                  <a:pt x="1752289" y="956633"/>
                  <a:pt x="1696250" y="914347"/>
                  <a:pt x="1331481" y="920750"/>
                </a:cubicBezTo>
                <a:cubicBezTo>
                  <a:pt x="958296" y="929605"/>
                  <a:pt x="957302" y="921121"/>
                  <a:pt x="683732" y="920750"/>
                </a:cubicBezTo>
                <a:cubicBezTo>
                  <a:pt x="444095" y="954914"/>
                  <a:pt x="247599" y="924844"/>
                  <a:pt x="0" y="920750"/>
                </a:cubicBezTo>
                <a:cubicBezTo>
                  <a:pt x="3596" y="740391"/>
                  <a:pt x="41454" y="618362"/>
                  <a:pt x="0" y="460374"/>
                </a:cubicBezTo>
                <a:cubicBezTo>
                  <a:pt x="-8748" y="293062"/>
                  <a:pt x="-39768" y="131846"/>
                  <a:pt x="0" y="0"/>
                </a:cubicBezTo>
                <a:close/>
              </a:path>
              <a:path w="3598599" h="920750" fill="none" stroke="0" extrusionOk="0">
                <a:moveTo>
                  <a:pt x="0" y="0"/>
                </a:moveTo>
                <a:cubicBezTo>
                  <a:pt x="304683" y="28934"/>
                  <a:pt x="473084" y="3504"/>
                  <a:pt x="647746" y="0"/>
                </a:cubicBezTo>
                <a:cubicBezTo>
                  <a:pt x="843021" y="-16228"/>
                  <a:pt x="991352" y="-93178"/>
                  <a:pt x="1403452" y="0"/>
                </a:cubicBezTo>
                <a:cubicBezTo>
                  <a:pt x="1751830" y="26348"/>
                  <a:pt x="1746120" y="15839"/>
                  <a:pt x="2051200" y="0"/>
                </a:cubicBezTo>
                <a:cubicBezTo>
                  <a:pt x="2362823" y="-20740"/>
                  <a:pt x="2661699" y="-1702"/>
                  <a:pt x="2842890" y="0"/>
                </a:cubicBezTo>
                <a:cubicBezTo>
                  <a:pt x="3023958" y="2498"/>
                  <a:pt x="3449038" y="-24785"/>
                  <a:pt x="3598597" y="0"/>
                </a:cubicBezTo>
                <a:cubicBezTo>
                  <a:pt x="3634307" y="180057"/>
                  <a:pt x="3594292" y="407562"/>
                  <a:pt x="3598597" y="478789"/>
                </a:cubicBezTo>
                <a:cubicBezTo>
                  <a:pt x="3630567" y="593549"/>
                  <a:pt x="3620128" y="821603"/>
                  <a:pt x="3598597" y="920750"/>
                </a:cubicBezTo>
                <a:cubicBezTo>
                  <a:pt x="3441579" y="949832"/>
                  <a:pt x="3010611" y="970753"/>
                  <a:pt x="2806905" y="920750"/>
                </a:cubicBezTo>
                <a:cubicBezTo>
                  <a:pt x="2657231" y="951966"/>
                  <a:pt x="2381018" y="921771"/>
                  <a:pt x="2087185" y="920750"/>
                </a:cubicBezTo>
                <a:cubicBezTo>
                  <a:pt x="1753185" y="952556"/>
                  <a:pt x="1703680" y="942762"/>
                  <a:pt x="1331481" y="920750"/>
                </a:cubicBezTo>
                <a:cubicBezTo>
                  <a:pt x="956342" y="927080"/>
                  <a:pt x="958637" y="921493"/>
                  <a:pt x="683732" y="920750"/>
                </a:cubicBezTo>
                <a:cubicBezTo>
                  <a:pt x="455191" y="957477"/>
                  <a:pt x="296069" y="973469"/>
                  <a:pt x="0" y="920750"/>
                </a:cubicBezTo>
                <a:cubicBezTo>
                  <a:pt x="52048" y="723666"/>
                  <a:pt x="46158" y="569605"/>
                  <a:pt x="0" y="460374"/>
                </a:cubicBezTo>
                <a:cubicBezTo>
                  <a:pt x="-56780" y="298207"/>
                  <a:pt x="-31756" y="158327"/>
                  <a:pt x="0" y="0"/>
                </a:cubicBezTo>
                <a:close/>
              </a:path>
            </a:pathLst>
          </a:custGeom>
          <a:solidFill>
            <a:srgbClr val="EDF3DB"/>
          </a:solidFill>
          <a:ln>
            <a:solidFill>
              <a:schemeClr val="bg1">
                <a:lumMod val="50000"/>
              </a:schemeClr>
            </a:solidFill>
            <a:extLst>
              <a:ext uri="{C807C97D-BFC1-408E-A445-0C87EB9F89A2}">
                <ask:lineSketchStyleProps xmlns:ask="http://schemas.microsoft.com/office/drawing/2018/sketchyshapes" sd="3576074995">
                  <a:custGeom>
                    <a:avLst/>
                    <a:gdLst>
                      <a:gd name="connsiteX0" fmla="*/ 0 w 3279557"/>
                      <a:gd name="connsiteY0" fmla="*/ 0 h 856717"/>
                      <a:gd name="connsiteX1" fmla="*/ 590319 w 3279557"/>
                      <a:gd name="connsiteY1" fmla="*/ 0 h 856717"/>
                      <a:gd name="connsiteX2" fmla="*/ 1279026 w 3279557"/>
                      <a:gd name="connsiteY2" fmla="*/ 0 h 856717"/>
                      <a:gd name="connsiteX3" fmla="*/ 1869347 w 3279557"/>
                      <a:gd name="connsiteY3" fmla="*/ 0 h 856717"/>
                      <a:gd name="connsiteX4" fmla="*/ 2590848 w 3279557"/>
                      <a:gd name="connsiteY4" fmla="*/ 0 h 856717"/>
                      <a:gd name="connsiteX5" fmla="*/ 3279556 w 3279557"/>
                      <a:gd name="connsiteY5" fmla="*/ 0 h 856717"/>
                      <a:gd name="connsiteX6" fmla="*/ 3279556 w 3279557"/>
                      <a:gd name="connsiteY6" fmla="*/ 445492 h 856717"/>
                      <a:gd name="connsiteX7" fmla="*/ 3279556 w 3279557"/>
                      <a:gd name="connsiteY7" fmla="*/ 856717 h 856717"/>
                      <a:gd name="connsiteX8" fmla="*/ 2558053 w 3279557"/>
                      <a:gd name="connsiteY8" fmla="*/ 856717 h 856717"/>
                      <a:gd name="connsiteX9" fmla="*/ 1902141 w 3279557"/>
                      <a:gd name="connsiteY9" fmla="*/ 856717 h 856717"/>
                      <a:gd name="connsiteX10" fmla="*/ 1213436 w 3279557"/>
                      <a:gd name="connsiteY10" fmla="*/ 856717 h 856717"/>
                      <a:gd name="connsiteX11" fmla="*/ 623115 w 3279557"/>
                      <a:gd name="connsiteY11" fmla="*/ 856717 h 856717"/>
                      <a:gd name="connsiteX12" fmla="*/ 0 w 3279557"/>
                      <a:gd name="connsiteY12" fmla="*/ 856717 h 856717"/>
                      <a:gd name="connsiteX13" fmla="*/ 0 w 3279557"/>
                      <a:gd name="connsiteY13" fmla="*/ 428358 h 856717"/>
                      <a:gd name="connsiteX14" fmla="*/ 0 w 3279557"/>
                      <a:gd name="connsiteY14" fmla="*/ 0 h 856717"/>
                      <a:gd name="connsiteX0" fmla="*/ 0 w 3279557"/>
                      <a:gd name="connsiteY0" fmla="*/ 0 h 856717"/>
                      <a:gd name="connsiteX1" fmla="*/ 557524 w 3279557"/>
                      <a:gd name="connsiteY1" fmla="*/ 0 h 856717"/>
                      <a:gd name="connsiteX2" fmla="*/ 1246231 w 3279557"/>
                      <a:gd name="connsiteY2" fmla="*/ 0 h 856717"/>
                      <a:gd name="connsiteX3" fmla="*/ 1902141 w 3279557"/>
                      <a:gd name="connsiteY3" fmla="*/ 0 h 856717"/>
                      <a:gd name="connsiteX4" fmla="*/ 2590848 w 3279557"/>
                      <a:gd name="connsiteY4" fmla="*/ 0 h 856717"/>
                      <a:gd name="connsiteX5" fmla="*/ 3279556 w 3279557"/>
                      <a:gd name="connsiteY5" fmla="*/ 0 h 856717"/>
                      <a:gd name="connsiteX6" fmla="*/ 3279556 w 3279557"/>
                      <a:gd name="connsiteY6" fmla="*/ 402656 h 856717"/>
                      <a:gd name="connsiteX7" fmla="*/ 3279556 w 3279557"/>
                      <a:gd name="connsiteY7" fmla="*/ 856717 h 856717"/>
                      <a:gd name="connsiteX8" fmla="*/ 2722031 w 3279557"/>
                      <a:gd name="connsiteY8" fmla="*/ 856717 h 856717"/>
                      <a:gd name="connsiteX9" fmla="*/ 2033324 w 3279557"/>
                      <a:gd name="connsiteY9" fmla="*/ 856717 h 856717"/>
                      <a:gd name="connsiteX10" fmla="*/ 1410208 w 3279557"/>
                      <a:gd name="connsiteY10" fmla="*/ 856717 h 856717"/>
                      <a:gd name="connsiteX11" fmla="*/ 819888 w 3279557"/>
                      <a:gd name="connsiteY11" fmla="*/ 856717 h 856717"/>
                      <a:gd name="connsiteX12" fmla="*/ 0 w 3279557"/>
                      <a:gd name="connsiteY12" fmla="*/ 856717 h 856717"/>
                      <a:gd name="connsiteX13" fmla="*/ 0 w 3279557"/>
                      <a:gd name="connsiteY13" fmla="*/ 419791 h 856717"/>
                      <a:gd name="connsiteX14" fmla="*/ 0 w 3279557"/>
                      <a:gd name="connsiteY14" fmla="*/ 0 h 856717"/>
                      <a:gd name="connsiteX0" fmla="*/ 0 w 3279557"/>
                      <a:gd name="connsiteY0" fmla="*/ 0 h 856717"/>
                      <a:gd name="connsiteX1" fmla="*/ 590319 w 3279557"/>
                      <a:gd name="connsiteY1" fmla="*/ 0 h 856717"/>
                      <a:gd name="connsiteX2" fmla="*/ 1279026 w 3279557"/>
                      <a:gd name="connsiteY2" fmla="*/ 0 h 856717"/>
                      <a:gd name="connsiteX3" fmla="*/ 1869347 w 3279557"/>
                      <a:gd name="connsiteY3" fmla="*/ 0 h 856717"/>
                      <a:gd name="connsiteX4" fmla="*/ 2590848 w 3279557"/>
                      <a:gd name="connsiteY4" fmla="*/ 0 h 856717"/>
                      <a:gd name="connsiteX5" fmla="*/ 3279556 w 3279557"/>
                      <a:gd name="connsiteY5" fmla="*/ 0 h 856717"/>
                      <a:gd name="connsiteX6" fmla="*/ 3279556 w 3279557"/>
                      <a:gd name="connsiteY6" fmla="*/ 445492 h 856717"/>
                      <a:gd name="connsiteX7" fmla="*/ 3279556 w 3279557"/>
                      <a:gd name="connsiteY7" fmla="*/ 856717 h 856717"/>
                      <a:gd name="connsiteX8" fmla="*/ 2558053 w 3279557"/>
                      <a:gd name="connsiteY8" fmla="*/ 856717 h 856717"/>
                      <a:gd name="connsiteX9" fmla="*/ 1902141 w 3279557"/>
                      <a:gd name="connsiteY9" fmla="*/ 856717 h 856717"/>
                      <a:gd name="connsiteX10" fmla="*/ 1213436 w 3279557"/>
                      <a:gd name="connsiteY10" fmla="*/ 856717 h 856717"/>
                      <a:gd name="connsiteX11" fmla="*/ 623115 w 3279557"/>
                      <a:gd name="connsiteY11" fmla="*/ 856717 h 856717"/>
                      <a:gd name="connsiteX12" fmla="*/ 0 w 3279557"/>
                      <a:gd name="connsiteY12" fmla="*/ 856717 h 856717"/>
                      <a:gd name="connsiteX13" fmla="*/ 0 w 3279557"/>
                      <a:gd name="connsiteY13" fmla="*/ 428358 h 856717"/>
                      <a:gd name="connsiteX14" fmla="*/ 0 w 3279557"/>
                      <a:gd name="connsiteY14" fmla="*/ 0 h 856717"/>
                      <a:gd name="connsiteX0" fmla="*/ 0 w 3279557"/>
                      <a:gd name="connsiteY0" fmla="*/ 0 h 856717"/>
                      <a:gd name="connsiteX1" fmla="*/ 590319 w 3279557"/>
                      <a:gd name="connsiteY1" fmla="*/ 0 h 856717"/>
                      <a:gd name="connsiteX2" fmla="*/ 1279026 w 3279557"/>
                      <a:gd name="connsiteY2" fmla="*/ 0 h 856717"/>
                      <a:gd name="connsiteX3" fmla="*/ 1869347 w 3279557"/>
                      <a:gd name="connsiteY3" fmla="*/ 0 h 856717"/>
                      <a:gd name="connsiteX4" fmla="*/ 2590848 w 3279557"/>
                      <a:gd name="connsiteY4" fmla="*/ 0 h 856717"/>
                      <a:gd name="connsiteX5" fmla="*/ 3279556 w 3279557"/>
                      <a:gd name="connsiteY5" fmla="*/ 0 h 856717"/>
                      <a:gd name="connsiteX6" fmla="*/ 3279556 w 3279557"/>
                      <a:gd name="connsiteY6" fmla="*/ 445492 h 856717"/>
                      <a:gd name="connsiteX7" fmla="*/ 3279556 w 3279557"/>
                      <a:gd name="connsiteY7" fmla="*/ 856717 h 856717"/>
                      <a:gd name="connsiteX8" fmla="*/ 2558053 w 3279557"/>
                      <a:gd name="connsiteY8" fmla="*/ 856717 h 856717"/>
                      <a:gd name="connsiteX9" fmla="*/ 1902141 w 3279557"/>
                      <a:gd name="connsiteY9" fmla="*/ 856717 h 856717"/>
                      <a:gd name="connsiteX10" fmla="*/ 1213436 w 3279557"/>
                      <a:gd name="connsiteY10" fmla="*/ 856717 h 856717"/>
                      <a:gd name="connsiteX11" fmla="*/ 623115 w 3279557"/>
                      <a:gd name="connsiteY11" fmla="*/ 856717 h 856717"/>
                      <a:gd name="connsiteX12" fmla="*/ 0 w 3279557"/>
                      <a:gd name="connsiteY12" fmla="*/ 856717 h 856717"/>
                      <a:gd name="connsiteX13" fmla="*/ 0 w 3279557"/>
                      <a:gd name="connsiteY13" fmla="*/ 428358 h 856717"/>
                      <a:gd name="connsiteX14" fmla="*/ 0 w 3279557"/>
                      <a:gd name="connsiteY14" fmla="*/ 0 h 8567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279557" h="856717" fill="none" extrusionOk="0">
                        <a:moveTo>
                          <a:pt x="0" y="0"/>
                        </a:moveTo>
                        <a:cubicBezTo>
                          <a:pt x="267713" y="-4762"/>
                          <a:pt x="441093" y="717"/>
                          <a:pt x="590319" y="0"/>
                        </a:cubicBezTo>
                        <a:cubicBezTo>
                          <a:pt x="756000" y="-34924"/>
                          <a:pt x="878526" y="-88323"/>
                          <a:pt x="1279026" y="0"/>
                        </a:cubicBezTo>
                        <a:cubicBezTo>
                          <a:pt x="1595726" y="24251"/>
                          <a:pt x="1589069" y="12226"/>
                          <a:pt x="1869347" y="0"/>
                        </a:cubicBezTo>
                        <a:cubicBezTo>
                          <a:pt x="2153076" y="-11769"/>
                          <a:pt x="2414105" y="-11847"/>
                          <a:pt x="2590848" y="0"/>
                        </a:cubicBezTo>
                        <a:cubicBezTo>
                          <a:pt x="2775022" y="-26244"/>
                          <a:pt x="3104994" y="-15494"/>
                          <a:pt x="3279556" y="0"/>
                        </a:cubicBezTo>
                        <a:cubicBezTo>
                          <a:pt x="3297249" y="172948"/>
                          <a:pt x="3280438" y="371921"/>
                          <a:pt x="3279556" y="445492"/>
                        </a:cubicBezTo>
                        <a:cubicBezTo>
                          <a:pt x="3309945" y="528258"/>
                          <a:pt x="3297136" y="738749"/>
                          <a:pt x="3279556" y="856717"/>
                        </a:cubicBezTo>
                        <a:cubicBezTo>
                          <a:pt x="3152935" y="929079"/>
                          <a:pt x="2761966" y="918288"/>
                          <a:pt x="2558053" y="856717"/>
                        </a:cubicBezTo>
                        <a:cubicBezTo>
                          <a:pt x="2458178" y="834441"/>
                          <a:pt x="2187015" y="819149"/>
                          <a:pt x="1902141" y="856717"/>
                        </a:cubicBezTo>
                        <a:cubicBezTo>
                          <a:pt x="1600372" y="887831"/>
                          <a:pt x="1554595" y="868870"/>
                          <a:pt x="1213436" y="856717"/>
                        </a:cubicBezTo>
                        <a:cubicBezTo>
                          <a:pt x="871294" y="862751"/>
                          <a:pt x="874098" y="857487"/>
                          <a:pt x="623115" y="856717"/>
                        </a:cubicBezTo>
                        <a:cubicBezTo>
                          <a:pt x="417263" y="922213"/>
                          <a:pt x="244331" y="896196"/>
                          <a:pt x="0" y="856717"/>
                        </a:cubicBezTo>
                        <a:cubicBezTo>
                          <a:pt x="30168" y="692728"/>
                          <a:pt x="54859" y="559703"/>
                          <a:pt x="0" y="428358"/>
                        </a:cubicBezTo>
                        <a:cubicBezTo>
                          <a:pt x="-31712" y="282912"/>
                          <a:pt x="-13206" y="143436"/>
                          <a:pt x="0" y="0"/>
                        </a:cubicBezTo>
                        <a:close/>
                      </a:path>
                      <a:path w="3279557" h="856717" stroke="0" extrusionOk="0">
                        <a:moveTo>
                          <a:pt x="0" y="0"/>
                        </a:moveTo>
                        <a:cubicBezTo>
                          <a:pt x="240841" y="-4523"/>
                          <a:pt x="330987" y="-16574"/>
                          <a:pt x="557524" y="0"/>
                        </a:cubicBezTo>
                        <a:cubicBezTo>
                          <a:pt x="694930" y="-41630"/>
                          <a:pt x="861253" y="14669"/>
                          <a:pt x="1246231" y="0"/>
                        </a:cubicBezTo>
                        <a:cubicBezTo>
                          <a:pt x="1566376" y="-25396"/>
                          <a:pt x="1631051" y="-11549"/>
                          <a:pt x="1902141" y="0"/>
                        </a:cubicBezTo>
                        <a:cubicBezTo>
                          <a:pt x="2155167" y="-52928"/>
                          <a:pt x="2452032" y="-12904"/>
                          <a:pt x="2590848" y="0"/>
                        </a:cubicBezTo>
                        <a:cubicBezTo>
                          <a:pt x="2850100" y="-36237"/>
                          <a:pt x="3141994" y="-2307"/>
                          <a:pt x="3279556" y="0"/>
                        </a:cubicBezTo>
                        <a:cubicBezTo>
                          <a:pt x="3273167" y="192668"/>
                          <a:pt x="3288601" y="224274"/>
                          <a:pt x="3279556" y="402656"/>
                        </a:cubicBezTo>
                        <a:cubicBezTo>
                          <a:pt x="3275016" y="605791"/>
                          <a:pt x="3316181" y="793330"/>
                          <a:pt x="3279556" y="856717"/>
                        </a:cubicBezTo>
                        <a:cubicBezTo>
                          <a:pt x="3143119" y="846753"/>
                          <a:pt x="2966086" y="819557"/>
                          <a:pt x="2722031" y="856717"/>
                        </a:cubicBezTo>
                        <a:cubicBezTo>
                          <a:pt x="2551876" y="885464"/>
                          <a:pt x="2385403" y="813985"/>
                          <a:pt x="2033324" y="856717"/>
                        </a:cubicBezTo>
                        <a:cubicBezTo>
                          <a:pt x="1706942" y="820290"/>
                          <a:pt x="1654375" y="858191"/>
                          <a:pt x="1410208" y="856717"/>
                        </a:cubicBezTo>
                        <a:cubicBezTo>
                          <a:pt x="1246939" y="857893"/>
                          <a:pt x="997158" y="804175"/>
                          <a:pt x="819888" y="856717"/>
                        </a:cubicBezTo>
                        <a:cubicBezTo>
                          <a:pt x="600837" y="786010"/>
                          <a:pt x="440579" y="850698"/>
                          <a:pt x="0" y="856717"/>
                        </a:cubicBezTo>
                        <a:cubicBezTo>
                          <a:pt x="20905" y="665753"/>
                          <a:pt x="-28102" y="640676"/>
                          <a:pt x="0" y="419791"/>
                        </a:cubicBezTo>
                        <a:cubicBezTo>
                          <a:pt x="16468" y="241824"/>
                          <a:pt x="-20540" y="123896"/>
                          <a:pt x="0" y="0"/>
                        </a:cubicBezTo>
                        <a:close/>
                      </a:path>
                      <a:path w="3279557" h="856717" fill="none" stroke="0" extrusionOk="0">
                        <a:moveTo>
                          <a:pt x="0" y="0"/>
                        </a:moveTo>
                        <a:cubicBezTo>
                          <a:pt x="311070" y="32368"/>
                          <a:pt x="411931" y="-2119"/>
                          <a:pt x="590319" y="0"/>
                        </a:cubicBezTo>
                        <a:cubicBezTo>
                          <a:pt x="815468" y="39296"/>
                          <a:pt x="993216" y="-12513"/>
                          <a:pt x="1279026" y="0"/>
                        </a:cubicBezTo>
                        <a:cubicBezTo>
                          <a:pt x="1604362" y="29883"/>
                          <a:pt x="1583095" y="22653"/>
                          <a:pt x="1869347" y="0"/>
                        </a:cubicBezTo>
                        <a:cubicBezTo>
                          <a:pt x="2131426" y="-61531"/>
                          <a:pt x="2440520" y="-26818"/>
                          <a:pt x="2590848" y="0"/>
                        </a:cubicBezTo>
                        <a:cubicBezTo>
                          <a:pt x="2728044" y="11761"/>
                          <a:pt x="3053952" y="-14167"/>
                          <a:pt x="3279556" y="0"/>
                        </a:cubicBezTo>
                        <a:cubicBezTo>
                          <a:pt x="3314744" y="100920"/>
                          <a:pt x="3253098" y="348677"/>
                          <a:pt x="3279556" y="445492"/>
                        </a:cubicBezTo>
                        <a:cubicBezTo>
                          <a:pt x="3265478" y="559978"/>
                          <a:pt x="3261723" y="762971"/>
                          <a:pt x="3279556" y="856717"/>
                        </a:cubicBezTo>
                        <a:cubicBezTo>
                          <a:pt x="3088233" y="886061"/>
                          <a:pt x="2691960" y="888662"/>
                          <a:pt x="2558053" y="856717"/>
                        </a:cubicBezTo>
                        <a:cubicBezTo>
                          <a:pt x="2388153" y="910901"/>
                          <a:pt x="2257888" y="892363"/>
                          <a:pt x="1902141" y="856717"/>
                        </a:cubicBezTo>
                        <a:cubicBezTo>
                          <a:pt x="1584135" y="883580"/>
                          <a:pt x="1557104" y="861727"/>
                          <a:pt x="1213436" y="856717"/>
                        </a:cubicBezTo>
                        <a:cubicBezTo>
                          <a:pt x="873230" y="862877"/>
                          <a:pt x="874849" y="858204"/>
                          <a:pt x="623115" y="856717"/>
                        </a:cubicBezTo>
                        <a:cubicBezTo>
                          <a:pt x="361108" y="837428"/>
                          <a:pt x="232572" y="840058"/>
                          <a:pt x="0" y="856717"/>
                        </a:cubicBezTo>
                        <a:cubicBezTo>
                          <a:pt x="42600" y="659373"/>
                          <a:pt x="38820" y="596907"/>
                          <a:pt x="0" y="428358"/>
                        </a:cubicBezTo>
                        <a:cubicBezTo>
                          <a:pt x="-46544" y="270221"/>
                          <a:pt x="-5269" y="116979"/>
                          <a:pt x="0" y="0"/>
                        </a:cubicBezTo>
                        <a:close/>
                      </a:path>
                      <a:path w="3279557" h="856717" fill="none" stroke="0" extrusionOk="0">
                        <a:moveTo>
                          <a:pt x="0" y="0"/>
                        </a:moveTo>
                        <a:cubicBezTo>
                          <a:pt x="303619" y="-4946"/>
                          <a:pt x="398052" y="8689"/>
                          <a:pt x="590319" y="0"/>
                        </a:cubicBezTo>
                        <a:cubicBezTo>
                          <a:pt x="822422" y="54562"/>
                          <a:pt x="952641" y="-10037"/>
                          <a:pt x="1279026" y="0"/>
                        </a:cubicBezTo>
                        <a:cubicBezTo>
                          <a:pt x="1596552" y="25099"/>
                          <a:pt x="1590554" y="15084"/>
                          <a:pt x="1869347" y="0"/>
                        </a:cubicBezTo>
                        <a:cubicBezTo>
                          <a:pt x="2166827" y="-50479"/>
                          <a:pt x="2417839" y="-2250"/>
                          <a:pt x="2590848" y="0"/>
                        </a:cubicBezTo>
                        <a:cubicBezTo>
                          <a:pt x="2749116" y="42652"/>
                          <a:pt x="3101987" y="-2376"/>
                          <a:pt x="3279556" y="0"/>
                        </a:cubicBezTo>
                        <a:cubicBezTo>
                          <a:pt x="3297429" y="126253"/>
                          <a:pt x="3279026" y="364088"/>
                          <a:pt x="3279556" y="445492"/>
                        </a:cubicBezTo>
                        <a:cubicBezTo>
                          <a:pt x="3313447" y="585396"/>
                          <a:pt x="3299661" y="761244"/>
                          <a:pt x="3279556" y="856717"/>
                        </a:cubicBezTo>
                        <a:cubicBezTo>
                          <a:pt x="3083540" y="857697"/>
                          <a:pt x="2719301" y="902226"/>
                          <a:pt x="2558053" y="856717"/>
                        </a:cubicBezTo>
                        <a:cubicBezTo>
                          <a:pt x="2416406" y="795402"/>
                          <a:pt x="2222579" y="873186"/>
                          <a:pt x="1902141" y="856717"/>
                        </a:cubicBezTo>
                        <a:cubicBezTo>
                          <a:pt x="1583821" y="870999"/>
                          <a:pt x="1549619" y="863767"/>
                          <a:pt x="1213436" y="856717"/>
                        </a:cubicBezTo>
                        <a:cubicBezTo>
                          <a:pt x="872075" y="861813"/>
                          <a:pt x="874906" y="858437"/>
                          <a:pt x="623115" y="856717"/>
                        </a:cubicBezTo>
                        <a:cubicBezTo>
                          <a:pt x="374538" y="846815"/>
                          <a:pt x="282205" y="866650"/>
                          <a:pt x="0" y="856717"/>
                        </a:cubicBezTo>
                        <a:cubicBezTo>
                          <a:pt x="13489" y="656564"/>
                          <a:pt x="15346" y="553330"/>
                          <a:pt x="0" y="428358"/>
                        </a:cubicBezTo>
                        <a:cubicBezTo>
                          <a:pt x="-32855" y="278145"/>
                          <a:pt x="-7172" y="161498"/>
                          <a:pt x="0" y="0"/>
                        </a:cubicBezTo>
                        <a:close/>
                      </a:path>
                      <a:path w="3279557" h="856717" fill="none" stroke="0" extrusionOk="0">
                        <a:moveTo>
                          <a:pt x="0" y="0"/>
                        </a:moveTo>
                        <a:cubicBezTo>
                          <a:pt x="282733" y="-25329"/>
                          <a:pt x="312582" y="19731"/>
                          <a:pt x="590319" y="0"/>
                        </a:cubicBezTo>
                        <a:cubicBezTo>
                          <a:pt x="763163" y="-52614"/>
                          <a:pt x="899010" y="-91746"/>
                          <a:pt x="1279026" y="0"/>
                        </a:cubicBezTo>
                        <a:cubicBezTo>
                          <a:pt x="1592430" y="25397"/>
                          <a:pt x="1590210" y="11147"/>
                          <a:pt x="1869347" y="0"/>
                        </a:cubicBezTo>
                        <a:cubicBezTo>
                          <a:pt x="2166808" y="-25300"/>
                          <a:pt x="2429997" y="-26987"/>
                          <a:pt x="2590848" y="0"/>
                        </a:cubicBezTo>
                        <a:cubicBezTo>
                          <a:pt x="2774098" y="-17289"/>
                          <a:pt x="3077494" y="4331"/>
                          <a:pt x="3279556" y="0"/>
                        </a:cubicBezTo>
                        <a:cubicBezTo>
                          <a:pt x="3307803" y="157069"/>
                          <a:pt x="3280816" y="366661"/>
                          <a:pt x="3279556" y="445492"/>
                        </a:cubicBezTo>
                        <a:cubicBezTo>
                          <a:pt x="3320188" y="559725"/>
                          <a:pt x="3275036" y="714158"/>
                          <a:pt x="3279556" y="856717"/>
                        </a:cubicBezTo>
                        <a:cubicBezTo>
                          <a:pt x="3157395" y="903812"/>
                          <a:pt x="2749708" y="922912"/>
                          <a:pt x="2558053" y="856717"/>
                        </a:cubicBezTo>
                        <a:cubicBezTo>
                          <a:pt x="2448851" y="883297"/>
                          <a:pt x="2176780" y="816737"/>
                          <a:pt x="1902141" y="856717"/>
                        </a:cubicBezTo>
                        <a:cubicBezTo>
                          <a:pt x="1595462" y="882429"/>
                          <a:pt x="1549355" y="858858"/>
                          <a:pt x="1213436" y="856717"/>
                        </a:cubicBezTo>
                        <a:cubicBezTo>
                          <a:pt x="873879" y="864962"/>
                          <a:pt x="873914" y="856405"/>
                          <a:pt x="623115" y="856717"/>
                        </a:cubicBezTo>
                        <a:cubicBezTo>
                          <a:pt x="391429" y="886308"/>
                          <a:pt x="230797" y="842478"/>
                          <a:pt x="0" y="856717"/>
                        </a:cubicBezTo>
                        <a:cubicBezTo>
                          <a:pt x="332" y="695648"/>
                          <a:pt x="33928" y="578860"/>
                          <a:pt x="0" y="428358"/>
                        </a:cubicBezTo>
                        <a:cubicBezTo>
                          <a:pt x="11687" y="286742"/>
                          <a:pt x="-21338" y="134274"/>
                          <a:pt x="0" y="0"/>
                        </a:cubicBezTo>
                        <a:close/>
                      </a:path>
                    </a:pathLst>
                  </a:custGeom>
                  <ask:type>
                    <ask:lineSketchFreehand/>
                  </ask:type>
                </ask:lineSketchStyleProps>
              </a:ext>
            </a:extLst>
          </a:ln>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r>
              <a:rPr lang="fr-FR" sz="2800">
                <a:solidFill>
                  <a:srgbClr val="7ED4D1"/>
                </a:solidFill>
                <a:cs typeface="Gotham Medium"/>
              </a:rPr>
              <a:t>Leakage</a:t>
            </a:r>
          </a:p>
          <a:p>
            <a:r>
              <a:rPr lang="it-IT" sz="1200">
                <a:solidFill>
                  <a:srgbClr val="7ED4D1"/>
                </a:solidFill>
                <a:cs typeface="Gotham Medium"/>
              </a:rPr>
              <a:t>in</a:t>
            </a:r>
            <a:r>
              <a:rPr lang="fr-CH" sz="1200">
                <a:solidFill>
                  <a:srgbClr val="7ED4D1"/>
                </a:solidFill>
                <a:cs typeface="Gotham Medium"/>
              </a:rPr>
              <a:t>to surface waters &amp; ocean </a:t>
            </a:r>
          </a:p>
          <a:p>
            <a:endParaRPr lang="fr-FR" sz="1200">
              <a:solidFill>
                <a:srgbClr val="7ED4D1"/>
              </a:solidFill>
              <a:cs typeface="Gotham Medium"/>
            </a:endParaRPr>
          </a:p>
        </xdr:txBody>
      </xdr:sp>
      <xdr:sp macro="" textlink="">
        <xdr:nvSpPr>
          <xdr:cNvPr id="14" name="Rectangle 13">
            <a:extLst>
              <a:ext uri="{FF2B5EF4-FFF2-40B4-BE49-F238E27FC236}">
                <a16:creationId xmlns:a16="http://schemas.microsoft.com/office/drawing/2014/main" id="{EE5985BB-839C-4557-4278-39993069A9A4}"/>
              </a:ext>
            </a:extLst>
          </xdr:cNvPr>
          <xdr:cNvSpPr/>
        </xdr:nvSpPr>
        <xdr:spPr bwMode="auto">
          <a:xfrm>
            <a:off x="13656342" y="4434417"/>
            <a:ext cx="6157054" cy="616538"/>
          </a:xfrm>
          <a:prstGeom prst="rect">
            <a:avLst/>
          </a:prstGeom>
          <a:solidFill>
            <a:srgbClr val="165F70"/>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fr-FR" sz="1600" b="1"/>
              <a:t>Road transport (passengers or goods)</a:t>
            </a:r>
          </a:p>
          <a:p>
            <a:pPr algn="ctr"/>
            <a:r>
              <a:rPr lang="fr-FR" sz="1200"/>
              <a:t>Passenger cars, motorcycles, city buses, </a:t>
            </a:r>
            <a:r>
              <a:rPr kumimoji="0" lang="fr-FR" sz="1200" b="0" i="0" u="none" strike="noStrike" kern="0" cap="none" spc="0" normalizeH="0" baseline="0">
                <a:ln>
                  <a:noFill/>
                </a:ln>
                <a:solidFill>
                  <a:prstClr val="white"/>
                </a:solidFill>
                <a:effectLst/>
                <a:uLnTx/>
                <a:uFillTx/>
                <a:latin typeface="Manrope"/>
                <a:cs typeface="Arial"/>
              </a:rPr>
              <a:t>Light and heavy duty vehicles, trucks, lorries</a:t>
            </a:r>
            <a:endParaRPr lang="fr-FR" sz="1200"/>
          </a:p>
        </xdr:txBody>
      </xdr:sp>
      <xdr:sp macro="" textlink="">
        <xdr:nvSpPr>
          <xdr:cNvPr id="15" name="ZoneTexte 39">
            <a:extLst>
              <a:ext uri="{FF2B5EF4-FFF2-40B4-BE49-F238E27FC236}">
                <a16:creationId xmlns:a16="http://schemas.microsoft.com/office/drawing/2014/main" id="{2CEB8F4A-9985-2613-74B0-C8E3B883FF43}"/>
              </a:ext>
            </a:extLst>
          </xdr:cNvPr>
          <xdr:cNvSpPr txBox="1"/>
        </xdr:nvSpPr>
        <xdr:spPr>
          <a:xfrm>
            <a:off x="15302963" y="8762009"/>
            <a:ext cx="4642988" cy="898902"/>
          </a:xfrm>
          <a:custGeom>
            <a:avLst/>
            <a:gdLst>
              <a:gd name="csX0" fmla="*/ 0 w 4642988"/>
              <a:gd name="csY0" fmla="*/ 0 h 898902"/>
              <a:gd name="csX1" fmla="*/ 835736 w 4642988"/>
              <a:gd name="csY1" fmla="*/ 0 h 898902"/>
              <a:gd name="csX2" fmla="*/ 1810764 w 4642988"/>
              <a:gd name="csY2" fmla="*/ 0 h 898902"/>
              <a:gd name="csX3" fmla="*/ 2646502 w 4642988"/>
              <a:gd name="csY3" fmla="*/ 0 h 898902"/>
              <a:gd name="csX4" fmla="*/ 3667959 w 4642988"/>
              <a:gd name="csY4" fmla="*/ 0 h 898902"/>
              <a:gd name="csX5" fmla="*/ 4642988 w 4642988"/>
              <a:gd name="csY5" fmla="*/ 0 h 898902"/>
              <a:gd name="csX6" fmla="*/ 4642988 w 4642988"/>
              <a:gd name="csY6" fmla="*/ 467428 h 898902"/>
              <a:gd name="csX7" fmla="*/ 4642988 w 4642988"/>
              <a:gd name="csY7" fmla="*/ 898902 h 898902"/>
              <a:gd name="csX8" fmla="*/ 3621529 w 4642988"/>
              <a:gd name="csY8" fmla="*/ 898902 h 898902"/>
              <a:gd name="csX9" fmla="*/ 2692931 w 4642988"/>
              <a:gd name="csY9" fmla="*/ 898902 h 898902"/>
              <a:gd name="csX10" fmla="*/ 1717905 w 4642988"/>
              <a:gd name="csY10" fmla="*/ 898902 h 898902"/>
              <a:gd name="csX11" fmla="*/ 882166 w 4642988"/>
              <a:gd name="csY11" fmla="*/ 898902 h 898902"/>
              <a:gd name="csX12" fmla="*/ 0 w 4642988"/>
              <a:gd name="csY12" fmla="*/ 898902 h 898902"/>
              <a:gd name="csX13" fmla="*/ 0 w 4642988"/>
              <a:gd name="csY13" fmla="*/ 449451 h 898902"/>
              <a:gd name="csX14" fmla="*/ 0 w 4642988"/>
              <a:gd name="csY14" fmla="*/ 0 h 898902"/>
              <a:gd name="csX0" fmla="*/ 0 w 4642988"/>
              <a:gd name="csY0" fmla="*/ 0 h 898902"/>
              <a:gd name="csX1" fmla="*/ 789307 w 4642988"/>
              <a:gd name="csY1" fmla="*/ 0 h 898902"/>
              <a:gd name="csX2" fmla="*/ 1764333 w 4642988"/>
              <a:gd name="csY2" fmla="*/ 0 h 898902"/>
              <a:gd name="csX3" fmla="*/ 2692931 w 4642988"/>
              <a:gd name="csY3" fmla="*/ 0 h 898902"/>
              <a:gd name="csX4" fmla="*/ 3667959 w 4642988"/>
              <a:gd name="csY4" fmla="*/ 0 h 898902"/>
              <a:gd name="csX5" fmla="*/ 4642988 w 4642988"/>
              <a:gd name="csY5" fmla="*/ 0 h 898902"/>
              <a:gd name="csX6" fmla="*/ 4642988 w 4642988"/>
              <a:gd name="csY6" fmla="*/ 422482 h 898902"/>
              <a:gd name="csX7" fmla="*/ 4642988 w 4642988"/>
              <a:gd name="csY7" fmla="*/ 898902 h 898902"/>
              <a:gd name="csX8" fmla="*/ 3853678 w 4642988"/>
              <a:gd name="csY8" fmla="*/ 898902 h 898902"/>
              <a:gd name="csX9" fmla="*/ 2878652 w 4642988"/>
              <a:gd name="csY9" fmla="*/ 898902 h 898902"/>
              <a:gd name="csX10" fmla="*/ 1996483 w 4642988"/>
              <a:gd name="csY10" fmla="*/ 898902 h 898902"/>
              <a:gd name="csX11" fmla="*/ 1160746 w 4642988"/>
              <a:gd name="csY11" fmla="*/ 898902 h 898902"/>
              <a:gd name="csX12" fmla="*/ 0 w 4642988"/>
              <a:gd name="csY12" fmla="*/ 898902 h 898902"/>
              <a:gd name="csX13" fmla="*/ 0 w 4642988"/>
              <a:gd name="csY13" fmla="*/ 440460 h 898902"/>
              <a:gd name="csX14" fmla="*/ 0 w 4642988"/>
              <a:gd name="csY14" fmla="*/ 0 h 898902"/>
              <a:gd name="csX0" fmla="*/ 0 w 4642988"/>
              <a:gd name="csY0" fmla="*/ 0 h 898902"/>
              <a:gd name="csX1" fmla="*/ 835736 w 4642988"/>
              <a:gd name="csY1" fmla="*/ 0 h 898902"/>
              <a:gd name="csX2" fmla="*/ 1810764 w 4642988"/>
              <a:gd name="csY2" fmla="*/ 0 h 898902"/>
              <a:gd name="csX3" fmla="*/ 2646502 w 4642988"/>
              <a:gd name="csY3" fmla="*/ 0 h 898902"/>
              <a:gd name="csX4" fmla="*/ 3667959 w 4642988"/>
              <a:gd name="csY4" fmla="*/ 0 h 898902"/>
              <a:gd name="csX5" fmla="*/ 4642988 w 4642988"/>
              <a:gd name="csY5" fmla="*/ 0 h 898902"/>
              <a:gd name="csX6" fmla="*/ 4642988 w 4642988"/>
              <a:gd name="csY6" fmla="*/ 467428 h 898902"/>
              <a:gd name="csX7" fmla="*/ 4642988 w 4642988"/>
              <a:gd name="csY7" fmla="*/ 898902 h 898902"/>
              <a:gd name="csX8" fmla="*/ 3621529 w 4642988"/>
              <a:gd name="csY8" fmla="*/ 898902 h 898902"/>
              <a:gd name="csX9" fmla="*/ 2692931 w 4642988"/>
              <a:gd name="csY9" fmla="*/ 898902 h 898902"/>
              <a:gd name="csX10" fmla="*/ 1717905 w 4642988"/>
              <a:gd name="csY10" fmla="*/ 898902 h 898902"/>
              <a:gd name="csX11" fmla="*/ 882166 w 4642988"/>
              <a:gd name="csY11" fmla="*/ 898902 h 898902"/>
              <a:gd name="csX12" fmla="*/ 0 w 4642988"/>
              <a:gd name="csY12" fmla="*/ 898902 h 898902"/>
              <a:gd name="csX13" fmla="*/ 0 w 4642988"/>
              <a:gd name="csY13" fmla="*/ 449451 h 898902"/>
              <a:gd name="csX14" fmla="*/ 0 w 4642988"/>
              <a:gd name="csY14" fmla="*/ 0 h 898902"/>
              <a:gd name="csX0" fmla="*/ 0 w 4642988"/>
              <a:gd name="csY0" fmla="*/ 0 h 898902"/>
              <a:gd name="csX1" fmla="*/ 835736 w 4642988"/>
              <a:gd name="csY1" fmla="*/ 0 h 898902"/>
              <a:gd name="csX2" fmla="*/ 1810764 w 4642988"/>
              <a:gd name="csY2" fmla="*/ 0 h 898902"/>
              <a:gd name="csX3" fmla="*/ 2646502 w 4642988"/>
              <a:gd name="csY3" fmla="*/ 0 h 898902"/>
              <a:gd name="csX4" fmla="*/ 3667959 w 4642988"/>
              <a:gd name="csY4" fmla="*/ 0 h 898902"/>
              <a:gd name="csX5" fmla="*/ 4642988 w 4642988"/>
              <a:gd name="csY5" fmla="*/ 0 h 898902"/>
              <a:gd name="csX6" fmla="*/ 4642988 w 4642988"/>
              <a:gd name="csY6" fmla="*/ 467428 h 898902"/>
              <a:gd name="csX7" fmla="*/ 4642988 w 4642988"/>
              <a:gd name="csY7" fmla="*/ 898902 h 898902"/>
              <a:gd name="csX8" fmla="*/ 3621529 w 4642988"/>
              <a:gd name="csY8" fmla="*/ 898902 h 898902"/>
              <a:gd name="csX9" fmla="*/ 2692931 w 4642988"/>
              <a:gd name="csY9" fmla="*/ 898902 h 898902"/>
              <a:gd name="csX10" fmla="*/ 1717905 w 4642988"/>
              <a:gd name="csY10" fmla="*/ 898902 h 898902"/>
              <a:gd name="csX11" fmla="*/ 882166 w 4642988"/>
              <a:gd name="csY11" fmla="*/ 898902 h 898902"/>
              <a:gd name="csX12" fmla="*/ 0 w 4642988"/>
              <a:gd name="csY12" fmla="*/ 898902 h 898902"/>
              <a:gd name="csX13" fmla="*/ 0 w 4642988"/>
              <a:gd name="csY13" fmla="*/ 449451 h 898902"/>
              <a:gd name="csX14" fmla="*/ 0 w 4642988"/>
              <a:gd name="csY14" fmla="*/ 0 h 898902"/>
              <a:gd name="csX0" fmla="*/ 0 w 4642988"/>
              <a:gd name="csY0" fmla="*/ 0 h 898902"/>
              <a:gd name="csX1" fmla="*/ 835736 w 4642988"/>
              <a:gd name="csY1" fmla="*/ 0 h 898902"/>
              <a:gd name="csX2" fmla="*/ 1810764 w 4642988"/>
              <a:gd name="csY2" fmla="*/ 0 h 898902"/>
              <a:gd name="csX3" fmla="*/ 2646502 w 4642988"/>
              <a:gd name="csY3" fmla="*/ 0 h 898902"/>
              <a:gd name="csX4" fmla="*/ 3667959 w 4642988"/>
              <a:gd name="csY4" fmla="*/ 0 h 898902"/>
              <a:gd name="csX5" fmla="*/ 4642988 w 4642988"/>
              <a:gd name="csY5" fmla="*/ 0 h 898902"/>
              <a:gd name="csX6" fmla="*/ 4642988 w 4642988"/>
              <a:gd name="csY6" fmla="*/ 467428 h 898902"/>
              <a:gd name="csX7" fmla="*/ 4642988 w 4642988"/>
              <a:gd name="csY7" fmla="*/ 898902 h 898902"/>
              <a:gd name="csX8" fmla="*/ 3621529 w 4642988"/>
              <a:gd name="csY8" fmla="*/ 898902 h 898902"/>
              <a:gd name="csX9" fmla="*/ 2692931 w 4642988"/>
              <a:gd name="csY9" fmla="*/ 898902 h 898902"/>
              <a:gd name="csX10" fmla="*/ 1717905 w 4642988"/>
              <a:gd name="csY10" fmla="*/ 898902 h 898902"/>
              <a:gd name="csX11" fmla="*/ 882166 w 4642988"/>
              <a:gd name="csY11" fmla="*/ 898902 h 898902"/>
              <a:gd name="csX12" fmla="*/ 0 w 4642988"/>
              <a:gd name="csY12" fmla="*/ 898902 h 898902"/>
              <a:gd name="csX13" fmla="*/ 0 w 4642988"/>
              <a:gd name="csY13" fmla="*/ 449451 h 898902"/>
              <a:gd name="csX14" fmla="*/ 0 w 4642988"/>
              <a:gd name="csY14" fmla="*/ 0 h 898902"/>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Lst>
            <a:rect l="l" t="t" r="r" b="b"/>
            <a:pathLst>
              <a:path w="4642988" h="898902" fill="none" extrusionOk="0">
                <a:moveTo>
                  <a:pt x="0" y="0"/>
                </a:moveTo>
                <a:cubicBezTo>
                  <a:pt x="430266" y="48692"/>
                  <a:pt x="611453" y="28660"/>
                  <a:pt x="835736" y="0"/>
                </a:cubicBezTo>
                <a:cubicBezTo>
                  <a:pt x="1072006" y="-110185"/>
                  <a:pt x="1267490" y="-176839"/>
                  <a:pt x="1810764" y="0"/>
                </a:cubicBezTo>
                <a:cubicBezTo>
                  <a:pt x="2256618" y="25649"/>
                  <a:pt x="2250773" y="11040"/>
                  <a:pt x="2646502" y="0"/>
                </a:cubicBezTo>
                <a:cubicBezTo>
                  <a:pt x="3215989" y="-50523"/>
                  <a:pt x="3340299" y="28213"/>
                  <a:pt x="3667959" y="0"/>
                </a:cubicBezTo>
                <a:cubicBezTo>
                  <a:pt x="3955943" y="-110073"/>
                  <a:pt x="4472596" y="-50268"/>
                  <a:pt x="4642988" y="0"/>
                </a:cubicBezTo>
                <a:cubicBezTo>
                  <a:pt x="4664047" y="180519"/>
                  <a:pt x="4637560" y="409039"/>
                  <a:pt x="4642988" y="467428"/>
                </a:cubicBezTo>
                <a:cubicBezTo>
                  <a:pt x="4715500" y="593145"/>
                  <a:pt x="4642146" y="700610"/>
                  <a:pt x="4642988" y="898902"/>
                </a:cubicBezTo>
                <a:cubicBezTo>
                  <a:pt x="4452821" y="972003"/>
                  <a:pt x="3943734" y="1065026"/>
                  <a:pt x="3621529" y="898902"/>
                </a:cubicBezTo>
                <a:cubicBezTo>
                  <a:pt x="3640263" y="903733"/>
                  <a:pt x="2971219" y="814317"/>
                  <a:pt x="2692931" y="898902"/>
                </a:cubicBezTo>
                <a:cubicBezTo>
                  <a:pt x="2294888" y="926633"/>
                  <a:pt x="2196543" y="939198"/>
                  <a:pt x="1717905" y="898902"/>
                </a:cubicBezTo>
                <a:cubicBezTo>
                  <a:pt x="1235669" y="910419"/>
                  <a:pt x="1237073" y="898700"/>
                  <a:pt x="882166" y="898902"/>
                </a:cubicBezTo>
                <a:cubicBezTo>
                  <a:pt x="603668" y="1030003"/>
                  <a:pt x="402373" y="959185"/>
                  <a:pt x="0" y="898902"/>
                </a:cubicBezTo>
                <a:cubicBezTo>
                  <a:pt x="43309" y="751339"/>
                  <a:pt x="39977" y="557448"/>
                  <a:pt x="0" y="449451"/>
                </a:cubicBezTo>
                <a:cubicBezTo>
                  <a:pt x="1585" y="282662"/>
                  <a:pt x="-50303" y="157588"/>
                  <a:pt x="0" y="0"/>
                </a:cubicBezTo>
                <a:close/>
              </a:path>
              <a:path w="4642988" h="898902" stroke="0" extrusionOk="0">
                <a:moveTo>
                  <a:pt x="0" y="0"/>
                </a:moveTo>
                <a:cubicBezTo>
                  <a:pt x="368322" y="88988"/>
                  <a:pt x="527132" y="-89760"/>
                  <a:pt x="789307" y="0"/>
                </a:cubicBezTo>
                <a:cubicBezTo>
                  <a:pt x="1010821" y="-27246"/>
                  <a:pt x="1192399" y="-51545"/>
                  <a:pt x="1764333" y="0"/>
                </a:cubicBezTo>
                <a:cubicBezTo>
                  <a:pt x="2164432" y="39754"/>
                  <a:pt x="2346469" y="-60470"/>
                  <a:pt x="2692931" y="0"/>
                </a:cubicBezTo>
                <a:cubicBezTo>
                  <a:pt x="2933725" y="-130984"/>
                  <a:pt x="3472269" y="-61313"/>
                  <a:pt x="3667959" y="0"/>
                </a:cubicBezTo>
                <a:cubicBezTo>
                  <a:pt x="4084858" y="-45215"/>
                  <a:pt x="4478488" y="-39741"/>
                  <a:pt x="4642988" y="0"/>
                </a:cubicBezTo>
                <a:cubicBezTo>
                  <a:pt x="4641573" y="201187"/>
                  <a:pt x="4664603" y="225424"/>
                  <a:pt x="4642988" y="422482"/>
                </a:cubicBezTo>
                <a:cubicBezTo>
                  <a:pt x="4619671" y="658377"/>
                  <a:pt x="4700041" y="855077"/>
                  <a:pt x="4642988" y="898902"/>
                </a:cubicBezTo>
                <a:cubicBezTo>
                  <a:pt x="4437742" y="952528"/>
                  <a:pt x="4217191" y="809419"/>
                  <a:pt x="3853678" y="898902"/>
                </a:cubicBezTo>
                <a:cubicBezTo>
                  <a:pt x="3634652" y="976774"/>
                  <a:pt x="3411440" y="805112"/>
                  <a:pt x="2878652" y="898902"/>
                </a:cubicBezTo>
                <a:cubicBezTo>
                  <a:pt x="2418865" y="812575"/>
                  <a:pt x="2353220" y="909616"/>
                  <a:pt x="1996483" y="898902"/>
                </a:cubicBezTo>
                <a:cubicBezTo>
                  <a:pt x="1850036" y="909263"/>
                  <a:pt x="1328199" y="752986"/>
                  <a:pt x="1160746" y="898902"/>
                </a:cubicBezTo>
                <a:cubicBezTo>
                  <a:pt x="790966" y="762428"/>
                  <a:pt x="641858" y="797355"/>
                  <a:pt x="0" y="898902"/>
                </a:cubicBezTo>
                <a:cubicBezTo>
                  <a:pt x="35863" y="691579"/>
                  <a:pt x="-63080" y="689983"/>
                  <a:pt x="0" y="440460"/>
                </a:cubicBezTo>
                <a:cubicBezTo>
                  <a:pt x="26598" y="262906"/>
                  <a:pt x="-37810" y="144246"/>
                  <a:pt x="0" y="0"/>
                </a:cubicBezTo>
                <a:close/>
              </a:path>
              <a:path w="4642988" h="898902" fill="none" stroke="0" extrusionOk="0">
                <a:moveTo>
                  <a:pt x="0" y="0"/>
                </a:moveTo>
                <a:cubicBezTo>
                  <a:pt x="436732" y="42427"/>
                  <a:pt x="595908" y="25958"/>
                  <a:pt x="835736" y="0"/>
                </a:cubicBezTo>
                <a:cubicBezTo>
                  <a:pt x="1162573" y="-68682"/>
                  <a:pt x="1472801" y="101504"/>
                  <a:pt x="1810764" y="0"/>
                </a:cubicBezTo>
                <a:cubicBezTo>
                  <a:pt x="2270970" y="18917"/>
                  <a:pt x="2239536" y="29738"/>
                  <a:pt x="2646502" y="0"/>
                </a:cubicBezTo>
                <a:cubicBezTo>
                  <a:pt x="3003780" y="-142356"/>
                  <a:pt x="3395540" y="3067"/>
                  <a:pt x="3667959" y="0"/>
                </a:cubicBezTo>
                <a:cubicBezTo>
                  <a:pt x="3836280" y="-42175"/>
                  <a:pt x="4419610" y="-131438"/>
                  <a:pt x="4642988" y="0"/>
                </a:cubicBezTo>
                <a:cubicBezTo>
                  <a:pt x="4628940" y="160244"/>
                  <a:pt x="4614111" y="331322"/>
                  <a:pt x="4642988" y="467428"/>
                </a:cubicBezTo>
                <a:cubicBezTo>
                  <a:pt x="4635235" y="615158"/>
                  <a:pt x="4605449" y="798563"/>
                  <a:pt x="4642988" y="898902"/>
                </a:cubicBezTo>
                <a:cubicBezTo>
                  <a:pt x="4282896" y="968425"/>
                  <a:pt x="3951689" y="952182"/>
                  <a:pt x="3621529" y="898902"/>
                </a:cubicBezTo>
                <a:cubicBezTo>
                  <a:pt x="3387262" y="990969"/>
                  <a:pt x="3213878" y="953521"/>
                  <a:pt x="2692931" y="898902"/>
                </a:cubicBezTo>
                <a:cubicBezTo>
                  <a:pt x="2250062" y="928081"/>
                  <a:pt x="2198551" y="914397"/>
                  <a:pt x="1717905" y="898902"/>
                </a:cubicBezTo>
                <a:cubicBezTo>
                  <a:pt x="1237019" y="904606"/>
                  <a:pt x="1238008" y="901499"/>
                  <a:pt x="882166" y="898902"/>
                </a:cubicBezTo>
                <a:cubicBezTo>
                  <a:pt x="531374" y="806743"/>
                  <a:pt x="270043" y="935711"/>
                  <a:pt x="0" y="898902"/>
                </a:cubicBezTo>
                <a:cubicBezTo>
                  <a:pt x="56582" y="657217"/>
                  <a:pt x="51504" y="608880"/>
                  <a:pt x="0" y="449451"/>
                </a:cubicBezTo>
                <a:cubicBezTo>
                  <a:pt x="-43469" y="328846"/>
                  <a:pt x="-11392" y="79374"/>
                  <a:pt x="0" y="0"/>
                </a:cubicBezTo>
                <a:close/>
              </a:path>
              <a:path w="4642988" h="898902" fill="none" stroke="0" extrusionOk="0">
                <a:moveTo>
                  <a:pt x="0" y="0"/>
                </a:moveTo>
                <a:cubicBezTo>
                  <a:pt x="462188" y="-5997"/>
                  <a:pt x="560020" y="-49013"/>
                  <a:pt x="835736" y="0"/>
                </a:cubicBezTo>
                <a:cubicBezTo>
                  <a:pt x="1041423" y="128005"/>
                  <a:pt x="1396919" y="-33050"/>
                  <a:pt x="1810764" y="0"/>
                </a:cubicBezTo>
                <a:cubicBezTo>
                  <a:pt x="2261169" y="34833"/>
                  <a:pt x="2241556" y="19879"/>
                  <a:pt x="2646502" y="0"/>
                </a:cubicBezTo>
                <a:cubicBezTo>
                  <a:pt x="3155799" y="3491"/>
                  <a:pt x="3450045" y="-51895"/>
                  <a:pt x="3667959" y="0"/>
                </a:cubicBezTo>
                <a:cubicBezTo>
                  <a:pt x="3805676" y="-43511"/>
                  <a:pt x="4413953" y="31581"/>
                  <a:pt x="4642988" y="0"/>
                </a:cubicBezTo>
                <a:cubicBezTo>
                  <a:pt x="4667035" y="172715"/>
                  <a:pt x="4590642" y="365205"/>
                  <a:pt x="4642988" y="467428"/>
                </a:cubicBezTo>
                <a:cubicBezTo>
                  <a:pt x="4716552" y="584986"/>
                  <a:pt x="4657833" y="800702"/>
                  <a:pt x="4642988" y="898902"/>
                </a:cubicBezTo>
                <a:cubicBezTo>
                  <a:pt x="4423677" y="923204"/>
                  <a:pt x="3812181" y="907162"/>
                  <a:pt x="3621529" y="898902"/>
                </a:cubicBezTo>
                <a:cubicBezTo>
                  <a:pt x="3442066" y="992166"/>
                  <a:pt x="3060995" y="833163"/>
                  <a:pt x="2692931" y="898902"/>
                </a:cubicBezTo>
                <a:cubicBezTo>
                  <a:pt x="2269086" y="918566"/>
                  <a:pt x="2187532" y="892265"/>
                  <a:pt x="1717905" y="898902"/>
                </a:cubicBezTo>
                <a:cubicBezTo>
                  <a:pt x="1233792" y="903007"/>
                  <a:pt x="1236870" y="897221"/>
                  <a:pt x="882166" y="898902"/>
                </a:cubicBezTo>
                <a:cubicBezTo>
                  <a:pt x="602027" y="949733"/>
                  <a:pt x="353797" y="930904"/>
                  <a:pt x="0" y="898902"/>
                </a:cubicBezTo>
                <a:cubicBezTo>
                  <a:pt x="63025" y="701620"/>
                  <a:pt x="3665" y="541259"/>
                  <a:pt x="0" y="449451"/>
                </a:cubicBezTo>
                <a:cubicBezTo>
                  <a:pt x="-31726" y="251938"/>
                  <a:pt x="703" y="178426"/>
                  <a:pt x="0" y="0"/>
                </a:cubicBezTo>
                <a:close/>
              </a:path>
              <a:path w="4642988" h="898902" fill="none" stroke="0" extrusionOk="0">
                <a:moveTo>
                  <a:pt x="0" y="0"/>
                </a:moveTo>
                <a:cubicBezTo>
                  <a:pt x="435826" y="53261"/>
                  <a:pt x="603287" y="7121"/>
                  <a:pt x="835736" y="0"/>
                </a:cubicBezTo>
                <a:cubicBezTo>
                  <a:pt x="1097906" y="-37137"/>
                  <a:pt x="1327754" y="-59234"/>
                  <a:pt x="1810764" y="0"/>
                </a:cubicBezTo>
                <a:cubicBezTo>
                  <a:pt x="2260176" y="27888"/>
                  <a:pt x="2248020" y="18779"/>
                  <a:pt x="2646502" y="0"/>
                </a:cubicBezTo>
                <a:cubicBezTo>
                  <a:pt x="3134964" y="-97732"/>
                  <a:pt x="3387610" y="43848"/>
                  <a:pt x="3667959" y="0"/>
                </a:cubicBezTo>
                <a:cubicBezTo>
                  <a:pt x="3912355" y="-2000"/>
                  <a:pt x="4460725" y="-68470"/>
                  <a:pt x="4642988" y="0"/>
                </a:cubicBezTo>
                <a:cubicBezTo>
                  <a:pt x="4676506" y="163635"/>
                  <a:pt x="4614020" y="379276"/>
                  <a:pt x="4642988" y="467428"/>
                </a:cubicBezTo>
                <a:cubicBezTo>
                  <a:pt x="4703957" y="617460"/>
                  <a:pt x="4673364" y="783687"/>
                  <a:pt x="4642988" y="898902"/>
                </a:cubicBezTo>
                <a:cubicBezTo>
                  <a:pt x="4345081" y="931300"/>
                  <a:pt x="3839639" y="986282"/>
                  <a:pt x="3621529" y="898902"/>
                </a:cubicBezTo>
                <a:cubicBezTo>
                  <a:pt x="3468472" y="958837"/>
                  <a:pt x="3012022" y="992666"/>
                  <a:pt x="2692931" y="898902"/>
                </a:cubicBezTo>
                <a:cubicBezTo>
                  <a:pt x="2262085" y="923952"/>
                  <a:pt x="2196072" y="911387"/>
                  <a:pt x="1717905" y="898902"/>
                </a:cubicBezTo>
                <a:cubicBezTo>
                  <a:pt x="1233267" y="906368"/>
                  <a:pt x="1237071" y="899653"/>
                  <a:pt x="882166" y="898902"/>
                </a:cubicBezTo>
                <a:cubicBezTo>
                  <a:pt x="596355" y="933715"/>
                  <a:pt x="406455" y="952575"/>
                  <a:pt x="0" y="898902"/>
                </a:cubicBezTo>
                <a:cubicBezTo>
                  <a:pt x="60110" y="687795"/>
                  <a:pt x="36711" y="566244"/>
                  <a:pt x="0" y="449451"/>
                </a:cubicBezTo>
                <a:cubicBezTo>
                  <a:pt x="-42996" y="265482"/>
                  <a:pt x="-62132" y="130982"/>
                  <a:pt x="0" y="0"/>
                </a:cubicBezTo>
                <a:close/>
              </a:path>
              <a:path w="4642988" h="898902" fill="none" stroke="0" extrusionOk="0">
                <a:moveTo>
                  <a:pt x="0" y="0"/>
                </a:moveTo>
                <a:cubicBezTo>
                  <a:pt x="435347" y="62466"/>
                  <a:pt x="583930" y="14752"/>
                  <a:pt x="835736" y="0"/>
                </a:cubicBezTo>
                <a:cubicBezTo>
                  <a:pt x="1102274" y="-53845"/>
                  <a:pt x="1314651" y="-132997"/>
                  <a:pt x="1810764" y="0"/>
                </a:cubicBezTo>
                <a:cubicBezTo>
                  <a:pt x="2260399" y="26415"/>
                  <a:pt x="2249762" y="13204"/>
                  <a:pt x="2646502" y="0"/>
                </a:cubicBezTo>
                <a:cubicBezTo>
                  <a:pt x="3192819" y="-79085"/>
                  <a:pt x="3373375" y="34321"/>
                  <a:pt x="3667959" y="0"/>
                </a:cubicBezTo>
                <a:cubicBezTo>
                  <a:pt x="3922118" y="-56674"/>
                  <a:pt x="4486422" y="-52564"/>
                  <a:pt x="4642988" y="0"/>
                </a:cubicBezTo>
                <a:cubicBezTo>
                  <a:pt x="4669132" y="168142"/>
                  <a:pt x="4633105" y="404445"/>
                  <a:pt x="4642988" y="467428"/>
                </a:cubicBezTo>
                <a:cubicBezTo>
                  <a:pt x="4698544" y="615937"/>
                  <a:pt x="4644329" y="732023"/>
                  <a:pt x="4642988" y="898902"/>
                </a:cubicBezTo>
                <a:cubicBezTo>
                  <a:pt x="4410406" y="931964"/>
                  <a:pt x="3908935" y="1027201"/>
                  <a:pt x="3621529" y="898902"/>
                </a:cubicBezTo>
                <a:cubicBezTo>
                  <a:pt x="3550222" y="926275"/>
                  <a:pt x="3003750" y="864388"/>
                  <a:pt x="2692931" y="898902"/>
                </a:cubicBezTo>
                <a:cubicBezTo>
                  <a:pt x="2270121" y="918673"/>
                  <a:pt x="2197262" y="927298"/>
                  <a:pt x="1717905" y="898902"/>
                </a:cubicBezTo>
                <a:cubicBezTo>
                  <a:pt x="1235445" y="907984"/>
                  <a:pt x="1235954" y="898994"/>
                  <a:pt x="882166" y="898902"/>
                </a:cubicBezTo>
                <a:cubicBezTo>
                  <a:pt x="582683" y="986815"/>
                  <a:pt x="377307" y="936998"/>
                  <a:pt x="0" y="898902"/>
                </a:cubicBezTo>
                <a:cubicBezTo>
                  <a:pt x="42207" y="734082"/>
                  <a:pt x="26469" y="543763"/>
                  <a:pt x="0" y="449451"/>
                </a:cubicBezTo>
                <a:cubicBezTo>
                  <a:pt x="-20050" y="280494"/>
                  <a:pt x="-79044" y="164100"/>
                  <a:pt x="0" y="0"/>
                </a:cubicBezTo>
                <a:close/>
              </a:path>
            </a:pathLst>
          </a:custGeom>
          <a:solidFill>
            <a:srgbClr val="EDF3DB"/>
          </a:solidFill>
          <a:ln>
            <a:solidFill>
              <a:schemeClr val="bg1">
                <a:lumMod val="50000"/>
              </a:schemeClr>
            </a:solidFill>
            <a:extLst>
              <a:ext uri="{C807C97D-BFC1-408E-A445-0C87EB9F89A2}">
                <ask:lineSketchStyleProps xmlns:ask="http://schemas.microsoft.com/office/drawing/2018/sketchyshapes" sd="3576074995">
                  <a:custGeom>
                    <a:avLst/>
                    <a:gdLst>
                      <a:gd name="connsiteX0" fmla="*/ 0 w 4231353"/>
                      <a:gd name="connsiteY0" fmla="*/ 0 h 836388"/>
                      <a:gd name="connsiteX1" fmla="*/ 761642 w 4231353"/>
                      <a:gd name="connsiteY1" fmla="*/ 0 h 836388"/>
                      <a:gd name="connsiteX2" fmla="*/ 1650227 w 4231353"/>
                      <a:gd name="connsiteY2" fmla="*/ 0 h 836388"/>
                      <a:gd name="connsiteX3" fmla="*/ 2411871 w 4231353"/>
                      <a:gd name="connsiteY3" fmla="*/ 0 h 836388"/>
                      <a:gd name="connsiteX4" fmla="*/ 3342768 w 4231353"/>
                      <a:gd name="connsiteY4" fmla="*/ 0 h 836388"/>
                      <a:gd name="connsiteX5" fmla="*/ 4231353 w 4231353"/>
                      <a:gd name="connsiteY5" fmla="*/ 0 h 836388"/>
                      <a:gd name="connsiteX6" fmla="*/ 4231353 w 4231353"/>
                      <a:gd name="connsiteY6" fmla="*/ 434921 h 836388"/>
                      <a:gd name="connsiteX7" fmla="*/ 4231353 w 4231353"/>
                      <a:gd name="connsiteY7" fmla="*/ 836388 h 836388"/>
                      <a:gd name="connsiteX8" fmla="*/ 3300454 w 4231353"/>
                      <a:gd name="connsiteY8" fmla="*/ 836388 h 836388"/>
                      <a:gd name="connsiteX9" fmla="*/ 2454183 w 4231353"/>
                      <a:gd name="connsiteY9" fmla="*/ 836388 h 836388"/>
                      <a:gd name="connsiteX10" fmla="*/ 1565601 w 4231353"/>
                      <a:gd name="connsiteY10" fmla="*/ 836388 h 836388"/>
                      <a:gd name="connsiteX11" fmla="*/ 803956 w 4231353"/>
                      <a:gd name="connsiteY11" fmla="*/ 836388 h 836388"/>
                      <a:gd name="connsiteX12" fmla="*/ 0 w 4231353"/>
                      <a:gd name="connsiteY12" fmla="*/ 836388 h 836388"/>
                      <a:gd name="connsiteX13" fmla="*/ 0 w 4231353"/>
                      <a:gd name="connsiteY13" fmla="*/ 418194 h 836388"/>
                      <a:gd name="connsiteX14" fmla="*/ 0 w 4231353"/>
                      <a:gd name="connsiteY14" fmla="*/ 0 h 836388"/>
                      <a:gd name="connsiteX0" fmla="*/ 0 w 4231353"/>
                      <a:gd name="connsiteY0" fmla="*/ 0 h 836388"/>
                      <a:gd name="connsiteX1" fmla="*/ 719330 w 4231353"/>
                      <a:gd name="connsiteY1" fmla="*/ 0 h 836388"/>
                      <a:gd name="connsiteX2" fmla="*/ 1607912 w 4231353"/>
                      <a:gd name="connsiteY2" fmla="*/ 0 h 836388"/>
                      <a:gd name="connsiteX3" fmla="*/ 2454183 w 4231353"/>
                      <a:gd name="connsiteY3" fmla="*/ 0 h 836388"/>
                      <a:gd name="connsiteX4" fmla="*/ 3342768 w 4231353"/>
                      <a:gd name="connsiteY4" fmla="*/ 0 h 836388"/>
                      <a:gd name="connsiteX5" fmla="*/ 4231353 w 4231353"/>
                      <a:gd name="connsiteY5" fmla="*/ 0 h 836388"/>
                      <a:gd name="connsiteX6" fmla="*/ 4231353 w 4231353"/>
                      <a:gd name="connsiteY6" fmla="*/ 393101 h 836388"/>
                      <a:gd name="connsiteX7" fmla="*/ 4231353 w 4231353"/>
                      <a:gd name="connsiteY7" fmla="*/ 836388 h 836388"/>
                      <a:gd name="connsiteX8" fmla="*/ 3512022 w 4231353"/>
                      <a:gd name="connsiteY8" fmla="*/ 836388 h 836388"/>
                      <a:gd name="connsiteX9" fmla="*/ 2623439 w 4231353"/>
                      <a:gd name="connsiteY9" fmla="*/ 836388 h 836388"/>
                      <a:gd name="connsiteX10" fmla="*/ 1819481 w 4231353"/>
                      <a:gd name="connsiteY10" fmla="*/ 836388 h 836388"/>
                      <a:gd name="connsiteX11" fmla="*/ 1057838 w 4231353"/>
                      <a:gd name="connsiteY11" fmla="*/ 836388 h 836388"/>
                      <a:gd name="connsiteX12" fmla="*/ 0 w 4231353"/>
                      <a:gd name="connsiteY12" fmla="*/ 836388 h 836388"/>
                      <a:gd name="connsiteX13" fmla="*/ 0 w 4231353"/>
                      <a:gd name="connsiteY13" fmla="*/ 409829 h 836388"/>
                      <a:gd name="connsiteX14" fmla="*/ 0 w 4231353"/>
                      <a:gd name="connsiteY14" fmla="*/ 0 h 836388"/>
                      <a:gd name="connsiteX0" fmla="*/ 0 w 4231353"/>
                      <a:gd name="connsiteY0" fmla="*/ 0 h 836388"/>
                      <a:gd name="connsiteX1" fmla="*/ 761642 w 4231353"/>
                      <a:gd name="connsiteY1" fmla="*/ 0 h 836388"/>
                      <a:gd name="connsiteX2" fmla="*/ 1650227 w 4231353"/>
                      <a:gd name="connsiteY2" fmla="*/ 0 h 836388"/>
                      <a:gd name="connsiteX3" fmla="*/ 2411871 w 4231353"/>
                      <a:gd name="connsiteY3" fmla="*/ 0 h 836388"/>
                      <a:gd name="connsiteX4" fmla="*/ 3342768 w 4231353"/>
                      <a:gd name="connsiteY4" fmla="*/ 0 h 836388"/>
                      <a:gd name="connsiteX5" fmla="*/ 4231353 w 4231353"/>
                      <a:gd name="connsiteY5" fmla="*/ 0 h 836388"/>
                      <a:gd name="connsiteX6" fmla="*/ 4231353 w 4231353"/>
                      <a:gd name="connsiteY6" fmla="*/ 434921 h 836388"/>
                      <a:gd name="connsiteX7" fmla="*/ 4231353 w 4231353"/>
                      <a:gd name="connsiteY7" fmla="*/ 836388 h 836388"/>
                      <a:gd name="connsiteX8" fmla="*/ 3300454 w 4231353"/>
                      <a:gd name="connsiteY8" fmla="*/ 836388 h 836388"/>
                      <a:gd name="connsiteX9" fmla="*/ 2454183 w 4231353"/>
                      <a:gd name="connsiteY9" fmla="*/ 836388 h 836388"/>
                      <a:gd name="connsiteX10" fmla="*/ 1565601 w 4231353"/>
                      <a:gd name="connsiteY10" fmla="*/ 836388 h 836388"/>
                      <a:gd name="connsiteX11" fmla="*/ 803956 w 4231353"/>
                      <a:gd name="connsiteY11" fmla="*/ 836388 h 836388"/>
                      <a:gd name="connsiteX12" fmla="*/ 0 w 4231353"/>
                      <a:gd name="connsiteY12" fmla="*/ 836388 h 836388"/>
                      <a:gd name="connsiteX13" fmla="*/ 0 w 4231353"/>
                      <a:gd name="connsiteY13" fmla="*/ 418194 h 836388"/>
                      <a:gd name="connsiteX14" fmla="*/ 0 w 4231353"/>
                      <a:gd name="connsiteY14" fmla="*/ 0 h 836388"/>
                      <a:gd name="connsiteX0" fmla="*/ 0 w 4231353"/>
                      <a:gd name="connsiteY0" fmla="*/ 0 h 836388"/>
                      <a:gd name="connsiteX1" fmla="*/ 761642 w 4231353"/>
                      <a:gd name="connsiteY1" fmla="*/ 0 h 836388"/>
                      <a:gd name="connsiteX2" fmla="*/ 1650227 w 4231353"/>
                      <a:gd name="connsiteY2" fmla="*/ 0 h 836388"/>
                      <a:gd name="connsiteX3" fmla="*/ 2411871 w 4231353"/>
                      <a:gd name="connsiteY3" fmla="*/ 0 h 836388"/>
                      <a:gd name="connsiteX4" fmla="*/ 3342768 w 4231353"/>
                      <a:gd name="connsiteY4" fmla="*/ 0 h 836388"/>
                      <a:gd name="connsiteX5" fmla="*/ 4231353 w 4231353"/>
                      <a:gd name="connsiteY5" fmla="*/ 0 h 836388"/>
                      <a:gd name="connsiteX6" fmla="*/ 4231353 w 4231353"/>
                      <a:gd name="connsiteY6" fmla="*/ 434921 h 836388"/>
                      <a:gd name="connsiteX7" fmla="*/ 4231353 w 4231353"/>
                      <a:gd name="connsiteY7" fmla="*/ 836388 h 836388"/>
                      <a:gd name="connsiteX8" fmla="*/ 3300454 w 4231353"/>
                      <a:gd name="connsiteY8" fmla="*/ 836388 h 836388"/>
                      <a:gd name="connsiteX9" fmla="*/ 2454183 w 4231353"/>
                      <a:gd name="connsiteY9" fmla="*/ 836388 h 836388"/>
                      <a:gd name="connsiteX10" fmla="*/ 1565601 w 4231353"/>
                      <a:gd name="connsiteY10" fmla="*/ 836388 h 836388"/>
                      <a:gd name="connsiteX11" fmla="*/ 803956 w 4231353"/>
                      <a:gd name="connsiteY11" fmla="*/ 836388 h 836388"/>
                      <a:gd name="connsiteX12" fmla="*/ 0 w 4231353"/>
                      <a:gd name="connsiteY12" fmla="*/ 836388 h 836388"/>
                      <a:gd name="connsiteX13" fmla="*/ 0 w 4231353"/>
                      <a:gd name="connsiteY13" fmla="*/ 418194 h 836388"/>
                      <a:gd name="connsiteX14" fmla="*/ 0 w 4231353"/>
                      <a:gd name="connsiteY14" fmla="*/ 0 h 8363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231353" h="836388" fill="none" extrusionOk="0">
                        <a:moveTo>
                          <a:pt x="0" y="0"/>
                        </a:moveTo>
                        <a:cubicBezTo>
                          <a:pt x="390857" y="39370"/>
                          <a:pt x="548382" y="9580"/>
                          <a:pt x="761642" y="0"/>
                        </a:cubicBezTo>
                        <a:cubicBezTo>
                          <a:pt x="977862" y="-93179"/>
                          <a:pt x="1177261" y="-125106"/>
                          <a:pt x="1650227" y="0"/>
                        </a:cubicBezTo>
                        <a:cubicBezTo>
                          <a:pt x="2057893" y="23874"/>
                          <a:pt x="2049278" y="11138"/>
                          <a:pt x="2411871" y="0"/>
                        </a:cubicBezTo>
                        <a:cubicBezTo>
                          <a:pt x="2908643" y="-42145"/>
                          <a:pt x="3060955" y="20140"/>
                          <a:pt x="3342768" y="0"/>
                        </a:cubicBezTo>
                        <a:cubicBezTo>
                          <a:pt x="3586722" y="-71115"/>
                          <a:pt x="4058203" y="-42883"/>
                          <a:pt x="4231353" y="0"/>
                        </a:cubicBezTo>
                        <a:cubicBezTo>
                          <a:pt x="4251001" y="157972"/>
                          <a:pt x="4223865" y="374013"/>
                          <a:pt x="4231353" y="434921"/>
                        </a:cubicBezTo>
                        <a:cubicBezTo>
                          <a:pt x="4283399" y="546000"/>
                          <a:pt x="4231180" y="663534"/>
                          <a:pt x="4231353" y="836388"/>
                        </a:cubicBezTo>
                        <a:cubicBezTo>
                          <a:pt x="4022573" y="875899"/>
                          <a:pt x="3579662" y="969999"/>
                          <a:pt x="3300454" y="836388"/>
                        </a:cubicBezTo>
                        <a:cubicBezTo>
                          <a:pt x="3255477" y="833749"/>
                          <a:pt x="2750580" y="774675"/>
                          <a:pt x="2454183" y="836388"/>
                        </a:cubicBezTo>
                        <a:cubicBezTo>
                          <a:pt x="2077857" y="860005"/>
                          <a:pt x="2003532" y="858247"/>
                          <a:pt x="1565601" y="836388"/>
                        </a:cubicBezTo>
                        <a:cubicBezTo>
                          <a:pt x="1125532" y="845048"/>
                          <a:pt x="1127683" y="836701"/>
                          <a:pt x="803956" y="836388"/>
                        </a:cubicBezTo>
                        <a:cubicBezTo>
                          <a:pt x="531621" y="925893"/>
                          <a:pt x="338791" y="869932"/>
                          <a:pt x="0" y="836388"/>
                        </a:cubicBezTo>
                        <a:cubicBezTo>
                          <a:pt x="36213" y="685561"/>
                          <a:pt x="34475" y="529990"/>
                          <a:pt x="0" y="418194"/>
                        </a:cubicBezTo>
                        <a:cubicBezTo>
                          <a:pt x="-5141" y="264555"/>
                          <a:pt x="-42906" y="145503"/>
                          <a:pt x="0" y="0"/>
                        </a:cubicBezTo>
                        <a:close/>
                      </a:path>
                      <a:path w="4231353" h="836388" stroke="0" extrusionOk="0">
                        <a:moveTo>
                          <a:pt x="0" y="0"/>
                        </a:moveTo>
                        <a:cubicBezTo>
                          <a:pt x="317400" y="58857"/>
                          <a:pt x="475214" y="-70254"/>
                          <a:pt x="719330" y="0"/>
                        </a:cubicBezTo>
                        <a:cubicBezTo>
                          <a:pt x="948648" y="-23634"/>
                          <a:pt x="1114175" y="-30407"/>
                          <a:pt x="1607912" y="0"/>
                        </a:cubicBezTo>
                        <a:cubicBezTo>
                          <a:pt x="1987667" y="20644"/>
                          <a:pt x="2132666" y="-38847"/>
                          <a:pt x="2454183" y="0"/>
                        </a:cubicBezTo>
                        <a:cubicBezTo>
                          <a:pt x="2687201" y="-109975"/>
                          <a:pt x="3124012" y="-28564"/>
                          <a:pt x="3342768" y="0"/>
                        </a:cubicBezTo>
                        <a:cubicBezTo>
                          <a:pt x="3712015" y="-40352"/>
                          <a:pt x="4047400" y="-15657"/>
                          <a:pt x="4231353" y="0"/>
                        </a:cubicBezTo>
                        <a:cubicBezTo>
                          <a:pt x="4228430" y="187576"/>
                          <a:pt x="4246118" y="212030"/>
                          <a:pt x="4231353" y="393101"/>
                        </a:cubicBezTo>
                        <a:cubicBezTo>
                          <a:pt x="4215535" y="598942"/>
                          <a:pt x="4278263" y="785069"/>
                          <a:pt x="4231353" y="836388"/>
                        </a:cubicBezTo>
                        <a:cubicBezTo>
                          <a:pt x="4040016" y="882450"/>
                          <a:pt x="3834964" y="765922"/>
                          <a:pt x="3512022" y="836388"/>
                        </a:cubicBezTo>
                        <a:cubicBezTo>
                          <a:pt x="3283462" y="883660"/>
                          <a:pt x="3098098" y="769136"/>
                          <a:pt x="2623439" y="836388"/>
                        </a:cubicBezTo>
                        <a:cubicBezTo>
                          <a:pt x="2200438" y="778282"/>
                          <a:pt x="2133008" y="842777"/>
                          <a:pt x="1819481" y="836388"/>
                        </a:cubicBezTo>
                        <a:cubicBezTo>
                          <a:pt x="1672246" y="845523"/>
                          <a:pt x="1238876" y="731293"/>
                          <a:pt x="1057838" y="836388"/>
                        </a:cubicBezTo>
                        <a:cubicBezTo>
                          <a:pt x="726352" y="720932"/>
                          <a:pt x="554104" y="774719"/>
                          <a:pt x="0" y="836388"/>
                        </a:cubicBezTo>
                        <a:cubicBezTo>
                          <a:pt x="26696" y="642264"/>
                          <a:pt x="-45121" y="630372"/>
                          <a:pt x="0" y="409829"/>
                        </a:cubicBezTo>
                        <a:cubicBezTo>
                          <a:pt x="24006" y="238297"/>
                          <a:pt x="-23614" y="118665"/>
                          <a:pt x="0" y="0"/>
                        </a:cubicBezTo>
                        <a:close/>
                      </a:path>
                      <a:path w="4231353" h="836388" fill="none" stroke="0" extrusionOk="0">
                        <a:moveTo>
                          <a:pt x="0" y="0"/>
                        </a:moveTo>
                        <a:cubicBezTo>
                          <a:pt x="396003" y="33596"/>
                          <a:pt x="535460" y="14838"/>
                          <a:pt x="761642" y="0"/>
                        </a:cubicBezTo>
                        <a:cubicBezTo>
                          <a:pt x="1040535" y="-38410"/>
                          <a:pt x="1317504" y="58339"/>
                          <a:pt x="1650227" y="0"/>
                        </a:cubicBezTo>
                        <a:cubicBezTo>
                          <a:pt x="2069432" y="18781"/>
                          <a:pt x="2041579" y="26109"/>
                          <a:pt x="2411871" y="0"/>
                        </a:cubicBezTo>
                        <a:cubicBezTo>
                          <a:pt x="2751473" y="-101380"/>
                          <a:pt x="3102899" y="2007"/>
                          <a:pt x="3342768" y="0"/>
                        </a:cubicBezTo>
                        <a:cubicBezTo>
                          <a:pt x="3500092" y="-17172"/>
                          <a:pt x="4017479" y="-101463"/>
                          <a:pt x="4231353" y="0"/>
                        </a:cubicBezTo>
                        <a:cubicBezTo>
                          <a:pt x="4230672" y="140809"/>
                          <a:pt x="4204785" y="322402"/>
                          <a:pt x="4231353" y="434921"/>
                        </a:cubicBezTo>
                        <a:cubicBezTo>
                          <a:pt x="4233480" y="567540"/>
                          <a:pt x="4207806" y="746888"/>
                          <a:pt x="4231353" y="836388"/>
                        </a:cubicBezTo>
                        <a:cubicBezTo>
                          <a:pt x="3920248" y="881805"/>
                          <a:pt x="3557471" y="871558"/>
                          <a:pt x="3300454" y="836388"/>
                        </a:cubicBezTo>
                        <a:cubicBezTo>
                          <a:pt x="3085622" y="902529"/>
                          <a:pt x="2889929" y="865022"/>
                          <a:pt x="2454183" y="836388"/>
                        </a:cubicBezTo>
                        <a:cubicBezTo>
                          <a:pt x="2047778" y="859006"/>
                          <a:pt x="2004129" y="847181"/>
                          <a:pt x="1565601" y="836388"/>
                        </a:cubicBezTo>
                        <a:cubicBezTo>
                          <a:pt x="1126548" y="841552"/>
                          <a:pt x="1127812" y="838249"/>
                          <a:pt x="803956" y="836388"/>
                        </a:cubicBezTo>
                        <a:cubicBezTo>
                          <a:pt x="483046" y="759475"/>
                          <a:pt x="281557" y="857524"/>
                          <a:pt x="0" y="836388"/>
                        </a:cubicBezTo>
                        <a:cubicBezTo>
                          <a:pt x="49523" y="615918"/>
                          <a:pt x="36057" y="561939"/>
                          <a:pt x="0" y="418194"/>
                        </a:cubicBezTo>
                        <a:cubicBezTo>
                          <a:pt x="-39821" y="299058"/>
                          <a:pt x="-809" y="93140"/>
                          <a:pt x="0" y="0"/>
                        </a:cubicBezTo>
                        <a:close/>
                      </a:path>
                      <a:path w="4231353" h="836388" fill="none" stroke="0" extrusionOk="0">
                        <a:moveTo>
                          <a:pt x="0" y="0"/>
                        </a:moveTo>
                        <a:cubicBezTo>
                          <a:pt x="408051" y="10110"/>
                          <a:pt x="507813" y="-23711"/>
                          <a:pt x="761642" y="0"/>
                        </a:cubicBezTo>
                        <a:cubicBezTo>
                          <a:pt x="985662" y="59355"/>
                          <a:pt x="1249353" y="-45512"/>
                          <a:pt x="1650227" y="0"/>
                        </a:cubicBezTo>
                        <a:cubicBezTo>
                          <a:pt x="2062573" y="28872"/>
                          <a:pt x="2044391" y="14891"/>
                          <a:pt x="2411871" y="0"/>
                        </a:cubicBezTo>
                        <a:cubicBezTo>
                          <a:pt x="2832619" y="-19598"/>
                          <a:pt x="3140779" y="-10874"/>
                          <a:pt x="3342768" y="0"/>
                        </a:cubicBezTo>
                        <a:cubicBezTo>
                          <a:pt x="3501536" y="-4781"/>
                          <a:pt x="4006145" y="-16190"/>
                          <a:pt x="4231353" y="0"/>
                        </a:cubicBezTo>
                        <a:cubicBezTo>
                          <a:pt x="4261789" y="145724"/>
                          <a:pt x="4191053" y="347689"/>
                          <a:pt x="4231353" y="434921"/>
                        </a:cubicBezTo>
                        <a:cubicBezTo>
                          <a:pt x="4277242" y="552267"/>
                          <a:pt x="4238873" y="736465"/>
                          <a:pt x="4231353" y="836388"/>
                        </a:cubicBezTo>
                        <a:cubicBezTo>
                          <a:pt x="4008428" y="836634"/>
                          <a:pt x="3482055" y="850550"/>
                          <a:pt x="3300454" y="836388"/>
                        </a:cubicBezTo>
                        <a:cubicBezTo>
                          <a:pt x="3115466" y="883190"/>
                          <a:pt x="2792921" y="799169"/>
                          <a:pt x="2454183" y="836388"/>
                        </a:cubicBezTo>
                        <a:cubicBezTo>
                          <a:pt x="2063720" y="853951"/>
                          <a:pt x="2002610" y="837874"/>
                          <a:pt x="1565601" y="836388"/>
                        </a:cubicBezTo>
                        <a:cubicBezTo>
                          <a:pt x="1124835" y="841310"/>
                          <a:pt x="1127239" y="836227"/>
                          <a:pt x="803956" y="836388"/>
                        </a:cubicBezTo>
                        <a:cubicBezTo>
                          <a:pt x="514650" y="867015"/>
                          <a:pt x="342285" y="863914"/>
                          <a:pt x="0" y="836388"/>
                        </a:cubicBezTo>
                        <a:cubicBezTo>
                          <a:pt x="53793" y="652467"/>
                          <a:pt x="9640" y="514019"/>
                          <a:pt x="0" y="418194"/>
                        </a:cubicBezTo>
                        <a:cubicBezTo>
                          <a:pt x="-26168" y="246044"/>
                          <a:pt x="-3864" y="159196"/>
                          <a:pt x="0" y="0"/>
                        </a:cubicBezTo>
                        <a:close/>
                      </a:path>
                      <a:path w="4231353" h="836388" fill="none" stroke="0" extrusionOk="0">
                        <a:moveTo>
                          <a:pt x="0" y="0"/>
                        </a:moveTo>
                        <a:cubicBezTo>
                          <a:pt x="393061" y="41176"/>
                          <a:pt x="519931" y="7646"/>
                          <a:pt x="761642" y="0"/>
                        </a:cubicBezTo>
                        <a:cubicBezTo>
                          <a:pt x="1006131" y="-21921"/>
                          <a:pt x="1230937" y="-77635"/>
                          <a:pt x="1650227" y="0"/>
                        </a:cubicBezTo>
                        <a:cubicBezTo>
                          <a:pt x="2062889" y="25133"/>
                          <a:pt x="2049248" y="13261"/>
                          <a:pt x="2411871" y="0"/>
                        </a:cubicBezTo>
                        <a:cubicBezTo>
                          <a:pt x="2863529" y="-45394"/>
                          <a:pt x="3105519" y="27032"/>
                          <a:pt x="3342768" y="0"/>
                        </a:cubicBezTo>
                        <a:cubicBezTo>
                          <a:pt x="3552075" y="-17316"/>
                          <a:pt x="4076701" y="-46119"/>
                          <a:pt x="4231353" y="0"/>
                        </a:cubicBezTo>
                        <a:cubicBezTo>
                          <a:pt x="4259146" y="150875"/>
                          <a:pt x="4213661" y="365830"/>
                          <a:pt x="4231353" y="434921"/>
                        </a:cubicBezTo>
                        <a:cubicBezTo>
                          <a:pt x="4273989" y="555783"/>
                          <a:pt x="4234530" y="716507"/>
                          <a:pt x="4231353" y="836388"/>
                        </a:cubicBezTo>
                        <a:cubicBezTo>
                          <a:pt x="4001692" y="835645"/>
                          <a:pt x="3537640" y="915605"/>
                          <a:pt x="3300454" y="836388"/>
                        </a:cubicBezTo>
                        <a:cubicBezTo>
                          <a:pt x="3204985" y="839643"/>
                          <a:pt x="2735015" y="853776"/>
                          <a:pt x="2454183" y="836388"/>
                        </a:cubicBezTo>
                        <a:cubicBezTo>
                          <a:pt x="2060194" y="852715"/>
                          <a:pt x="2003205" y="852254"/>
                          <a:pt x="1565601" y="836388"/>
                        </a:cubicBezTo>
                        <a:cubicBezTo>
                          <a:pt x="1125378" y="843349"/>
                          <a:pt x="1127652" y="836974"/>
                          <a:pt x="803956" y="836388"/>
                        </a:cubicBezTo>
                        <a:cubicBezTo>
                          <a:pt x="510245" y="863284"/>
                          <a:pt x="372314" y="879690"/>
                          <a:pt x="0" y="836388"/>
                        </a:cubicBezTo>
                        <a:cubicBezTo>
                          <a:pt x="45135" y="662058"/>
                          <a:pt x="23811" y="535634"/>
                          <a:pt x="0" y="418194"/>
                        </a:cubicBezTo>
                        <a:cubicBezTo>
                          <a:pt x="-17038" y="262859"/>
                          <a:pt x="-32714" y="140476"/>
                          <a:pt x="0" y="0"/>
                        </a:cubicBezTo>
                        <a:close/>
                      </a:path>
                    </a:pathLst>
                  </a:custGeom>
                  <ask:type>
                    <ask:lineSketchFreehand/>
                  </ask:type>
                </ask:lineSketchStyleProps>
              </a:ext>
            </a:extLst>
          </a:ln>
        </xdr:spPr>
        <xdr:txBody>
          <a:bodyPr wrap="square" rtlCol="0">
            <a:sp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r>
              <a:rPr lang="fr-FR" sz="2800">
                <a:solidFill>
                  <a:srgbClr val="7ED4D1"/>
                </a:solidFill>
                <a:cs typeface="Gotham Medium"/>
              </a:rPr>
              <a:t>Leakage</a:t>
            </a:r>
          </a:p>
          <a:p>
            <a:r>
              <a:rPr lang="it-IT" sz="1200">
                <a:solidFill>
                  <a:srgbClr val="7ED4D1"/>
                </a:solidFill>
                <a:cs typeface="Gotham Medium"/>
              </a:rPr>
              <a:t>in</a:t>
            </a:r>
            <a:r>
              <a:rPr lang="fr-CH" sz="1200">
                <a:solidFill>
                  <a:srgbClr val="7ED4D1"/>
                </a:solidFill>
                <a:cs typeface="Gotham Medium"/>
              </a:rPr>
              <a:t>to roadside soil &amp; other terrestrial </a:t>
            </a:r>
          </a:p>
          <a:p>
            <a:r>
              <a:rPr lang="fr-CH" sz="1200">
                <a:solidFill>
                  <a:srgbClr val="7ED4D1"/>
                </a:solidFill>
                <a:cs typeface="Gotham Medium"/>
              </a:rPr>
              <a:t>compartments (with possible infiltration to groundwater)</a:t>
            </a:r>
            <a:endParaRPr lang="fr-FR" sz="1200">
              <a:solidFill>
                <a:srgbClr val="7ED4D1"/>
              </a:solidFill>
              <a:cs typeface="Gotham Medium"/>
            </a:endParaRPr>
          </a:p>
        </xdr:txBody>
      </xdr:sp>
      <xdr:sp macro="" textlink="">
        <xdr:nvSpPr>
          <xdr:cNvPr id="16" name="Rectangle 15">
            <a:extLst>
              <a:ext uri="{FF2B5EF4-FFF2-40B4-BE49-F238E27FC236}">
                <a16:creationId xmlns:a16="http://schemas.microsoft.com/office/drawing/2014/main" id="{258D0683-BF29-CEE1-85AF-2B78F09D7695}"/>
              </a:ext>
            </a:extLst>
          </xdr:cNvPr>
          <xdr:cNvSpPr/>
        </xdr:nvSpPr>
        <xdr:spPr bwMode="auto">
          <a:xfrm>
            <a:off x="14542473" y="6141894"/>
            <a:ext cx="1747703" cy="394308"/>
          </a:xfrm>
          <a:prstGeom prst="rect">
            <a:avLst/>
          </a:prstGeom>
          <a:solidFill>
            <a:srgbClr val="5BA0A3"/>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fr-FR" sz="1400"/>
              <a:t>Highways</a:t>
            </a:r>
          </a:p>
        </xdr:txBody>
      </xdr:sp>
      <xdr:sp macro="" textlink="">
        <xdr:nvSpPr>
          <xdr:cNvPr id="17" name="Rectangle 16">
            <a:extLst>
              <a:ext uri="{FF2B5EF4-FFF2-40B4-BE49-F238E27FC236}">
                <a16:creationId xmlns:a16="http://schemas.microsoft.com/office/drawing/2014/main" id="{917F3F54-6360-BA7B-8CA8-1E6D1735446B}"/>
              </a:ext>
            </a:extLst>
          </xdr:cNvPr>
          <xdr:cNvSpPr/>
        </xdr:nvSpPr>
        <xdr:spPr bwMode="auto">
          <a:xfrm>
            <a:off x="16709013" y="6137548"/>
            <a:ext cx="2112145" cy="399073"/>
          </a:xfrm>
          <a:prstGeom prst="rect">
            <a:avLst/>
          </a:prstGeom>
          <a:solidFill>
            <a:srgbClr val="5BA0A3"/>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fr-FR" sz="1400"/>
              <a:t>Urban roads</a:t>
            </a:r>
          </a:p>
        </xdr:txBody>
      </xdr:sp>
      <xdr:sp macro="" textlink="">
        <xdr:nvSpPr>
          <xdr:cNvPr id="18" name="Rectangle 17">
            <a:extLst>
              <a:ext uri="{FF2B5EF4-FFF2-40B4-BE49-F238E27FC236}">
                <a16:creationId xmlns:a16="http://schemas.microsoft.com/office/drawing/2014/main" id="{C5CE06B9-5ADF-2636-D943-AAC36ECA1109}"/>
              </a:ext>
            </a:extLst>
          </xdr:cNvPr>
          <xdr:cNvSpPr/>
        </xdr:nvSpPr>
        <xdr:spPr bwMode="auto">
          <a:xfrm>
            <a:off x="12304081" y="6137548"/>
            <a:ext cx="1741353" cy="399074"/>
          </a:xfrm>
          <a:prstGeom prst="rect">
            <a:avLst/>
          </a:prstGeom>
          <a:solidFill>
            <a:srgbClr val="5BA0A3"/>
          </a:solidFill>
          <a:ln>
            <a:noFill/>
          </a:ln>
        </xdr:spPr>
        <xdr:style>
          <a:lnRef idx="1">
            <a:schemeClr val="accent1"/>
          </a:lnRef>
          <a:fillRef idx="3">
            <a:schemeClr val="accent1"/>
          </a:fillRef>
          <a:effectRef idx="2">
            <a:schemeClr val="accent1"/>
          </a:effectRef>
          <a:fontRef idx="minor">
            <a:schemeClr val="lt1"/>
          </a:fontRef>
        </xdr:style>
        <xdr:txBody>
          <a:bodyPr wrap="square" lIns="91440" tIns="45720" rIns="91440" bIns="45720"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fr-FR" sz="1400"/>
              <a:t>Rural roads</a:t>
            </a:r>
          </a:p>
        </xdr:txBody>
      </xdr:sp>
      <xdr:pic>
        <xdr:nvPicPr>
          <xdr:cNvPr id="19" name="Graphic 133" descr="Wave outline">
            <a:extLst>
              <a:ext uri="{FF2B5EF4-FFF2-40B4-BE49-F238E27FC236}">
                <a16:creationId xmlns:a16="http://schemas.microsoft.com/office/drawing/2014/main" id="{BC4C199A-110E-92E8-48E4-64EF366543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911652" y="8941066"/>
            <a:ext cx="734695" cy="728345"/>
          </a:xfrm>
          <a:prstGeom prst="rect">
            <a:avLst/>
          </a:prstGeom>
        </xdr:spPr>
      </xdr:pic>
      <xdr:pic>
        <xdr:nvPicPr>
          <xdr:cNvPr id="20" name="Graphic 135" descr="Hill scene outline">
            <a:extLst>
              <a:ext uri="{FF2B5EF4-FFF2-40B4-BE49-F238E27FC236}">
                <a16:creationId xmlns:a16="http://schemas.microsoft.com/office/drawing/2014/main" id="{44A544E1-907C-E6C8-AA12-C8B62A39217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9231262" y="8972400"/>
            <a:ext cx="734695" cy="728345"/>
          </a:xfrm>
          <a:prstGeom prst="rect">
            <a:avLst/>
          </a:prstGeom>
        </xdr:spPr>
      </xdr:pic>
      <xdr:cxnSp macro="">
        <xdr:nvCxnSpPr>
          <xdr:cNvPr id="21" name="Connector: Elbow 35">
            <a:extLst>
              <a:ext uri="{FF2B5EF4-FFF2-40B4-BE49-F238E27FC236}">
                <a16:creationId xmlns:a16="http://schemas.microsoft.com/office/drawing/2014/main" id="{16D5B697-8093-AB8B-5653-D4AFFE0B3E09}"/>
              </a:ext>
            </a:extLst>
          </xdr:cNvPr>
          <xdr:cNvCxnSpPr>
            <a:cxnSpLocks/>
            <a:stCxn id="26" idx="2"/>
            <a:endCxn id="16" idx="0"/>
          </xdr:cNvCxnSpPr>
        </xdr:nvCxnSpPr>
        <xdr:spPr>
          <a:xfrm rot="16200000" flipH="1">
            <a:off x="15184485" y="5910053"/>
            <a:ext cx="307676" cy="156003"/>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22" name="Connector: Elbow 121">
            <a:extLst>
              <a:ext uri="{FF2B5EF4-FFF2-40B4-BE49-F238E27FC236}">
                <a16:creationId xmlns:a16="http://schemas.microsoft.com/office/drawing/2014/main" id="{3648F090-08FD-565B-6290-1FB1AA535000}"/>
              </a:ext>
            </a:extLst>
          </xdr:cNvPr>
          <xdr:cNvCxnSpPr>
            <a:cxnSpLocks/>
          </xdr:cNvCxnSpPr>
        </xdr:nvCxnSpPr>
        <xdr:spPr>
          <a:xfrm rot="16200000" flipH="1">
            <a:off x="13564515" y="6663483"/>
            <a:ext cx="2256326" cy="1979840"/>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sp macro="" textlink="">
        <xdr:nvSpPr>
          <xdr:cNvPr id="23" name="Rectangle 22">
            <a:extLst>
              <a:ext uri="{FF2B5EF4-FFF2-40B4-BE49-F238E27FC236}">
                <a16:creationId xmlns:a16="http://schemas.microsoft.com/office/drawing/2014/main" id="{4E1BE0BF-2C54-F989-885E-0287659CB904}"/>
              </a:ext>
            </a:extLst>
          </xdr:cNvPr>
          <xdr:cNvSpPr/>
        </xdr:nvSpPr>
        <xdr:spPr bwMode="auto">
          <a:xfrm>
            <a:off x="17628860" y="7288117"/>
            <a:ext cx="1039323" cy="426051"/>
          </a:xfrm>
          <a:prstGeom prst="rect">
            <a:avLst/>
          </a:prstGeom>
          <a:solidFill>
            <a:srgbClr val="7ED4D1"/>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endParaRPr lang="fr-FR" sz="1050"/>
          </a:p>
          <a:p>
            <a:pPr algn="ctr"/>
            <a:r>
              <a:rPr lang="fr-FR" sz="1050"/>
              <a:t>Combined sewer system</a:t>
            </a:r>
          </a:p>
          <a:p>
            <a:pPr algn="ctr"/>
            <a:endParaRPr lang="fr-FR" sz="1050"/>
          </a:p>
        </xdr:txBody>
      </xdr:sp>
      <xdr:cxnSp macro="">
        <xdr:nvCxnSpPr>
          <xdr:cNvPr id="24" name="Connector: Elbow 35">
            <a:extLst>
              <a:ext uri="{FF2B5EF4-FFF2-40B4-BE49-F238E27FC236}">
                <a16:creationId xmlns:a16="http://schemas.microsoft.com/office/drawing/2014/main" id="{E88940EB-6F97-59B6-6056-BBC9819E6F00}"/>
              </a:ext>
            </a:extLst>
          </xdr:cNvPr>
          <xdr:cNvCxnSpPr>
            <a:cxnSpLocks/>
            <a:endCxn id="27" idx="1"/>
          </xdr:cNvCxnSpPr>
        </xdr:nvCxnSpPr>
        <xdr:spPr>
          <a:xfrm>
            <a:off x="16848838" y="4921477"/>
            <a:ext cx="2632242" cy="705224"/>
          </a:xfrm>
          <a:prstGeom prst="bentConnector3">
            <a:avLst>
              <a:gd name="adj1" fmla="val 50000"/>
            </a:avLst>
          </a:prstGeom>
          <a:ln w="9525">
            <a:solidFill>
              <a:schemeClr val="bg1">
                <a:lumMod val="50000"/>
              </a:schemeClr>
            </a:solidFill>
            <a:prstDash val="dash"/>
            <a:tailEnd type="triangle" w="med" len="sm"/>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F59F2209-C22E-6B26-127D-15CCC5B572F2}"/>
              </a:ext>
            </a:extLst>
          </xdr:cNvPr>
          <xdr:cNvSpPr/>
        </xdr:nvSpPr>
        <xdr:spPr>
          <a:xfrm>
            <a:off x="15922485" y="5102475"/>
            <a:ext cx="991162" cy="298076"/>
          </a:xfrm>
          <a:prstGeom prst="rect">
            <a:avLst/>
          </a:prstGeom>
          <a:solidFill>
            <a:srgbClr val="FFFFFF"/>
          </a:solidFill>
          <a:ln>
            <a:solidFill>
              <a:srgbClr val="5BA0A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900">
                <a:solidFill>
                  <a:srgbClr val="144874"/>
                </a:solidFill>
              </a:rPr>
              <a:t>Loss rate (%)</a:t>
            </a:r>
          </a:p>
        </xdr:txBody>
      </xdr:sp>
      <xdr:sp macro="" textlink="">
        <xdr:nvSpPr>
          <xdr:cNvPr id="26" name="Rectangle 25">
            <a:extLst>
              <a:ext uri="{FF2B5EF4-FFF2-40B4-BE49-F238E27FC236}">
                <a16:creationId xmlns:a16="http://schemas.microsoft.com/office/drawing/2014/main" id="{C75BF3CF-99D7-0B95-47C7-B1B7AD929712}"/>
              </a:ext>
            </a:extLst>
          </xdr:cNvPr>
          <xdr:cNvSpPr/>
        </xdr:nvSpPr>
        <xdr:spPr>
          <a:xfrm>
            <a:off x="14742247" y="5441401"/>
            <a:ext cx="1036147" cy="392817"/>
          </a:xfrm>
          <a:prstGeom prst="rect">
            <a:avLst/>
          </a:prstGeom>
          <a:solidFill>
            <a:srgbClr val="FFFFFF"/>
          </a:solidFill>
          <a:ln>
            <a:solidFill>
              <a:srgbClr val="5BA0A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900">
                <a:solidFill>
                  <a:srgbClr val="144874"/>
                </a:solidFill>
              </a:rPr>
              <a:t>Loss on roads (from abrasion)</a:t>
            </a:r>
          </a:p>
        </xdr:txBody>
      </xdr:sp>
      <xdr:sp macro="" textlink="">
        <xdr:nvSpPr>
          <xdr:cNvPr id="27" name="Rectangle 26">
            <a:extLst>
              <a:ext uri="{FF2B5EF4-FFF2-40B4-BE49-F238E27FC236}">
                <a16:creationId xmlns:a16="http://schemas.microsoft.com/office/drawing/2014/main" id="{BF5AF3DC-EB03-3F91-9853-FF4F642D96D4}"/>
              </a:ext>
            </a:extLst>
          </xdr:cNvPr>
          <xdr:cNvSpPr/>
        </xdr:nvSpPr>
        <xdr:spPr>
          <a:xfrm>
            <a:off x="19477904" y="5428705"/>
            <a:ext cx="1333727" cy="389642"/>
          </a:xfrm>
          <a:prstGeom prst="rect">
            <a:avLst/>
          </a:prstGeom>
          <a:solidFill>
            <a:srgbClr val="FFFFFF"/>
          </a:solidFill>
          <a:ln>
            <a:solidFill>
              <a:srgbClr val="5BA0A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900">
                <a:solidFill>
                  <a:srgbClr val="144874"/>
                </a:solidFill>
              </a:rPr>
              <a:t>Direct emission of PM to air (from volatilization)</a:t>
            </a:r>
          </a:p>
        </xdr:txBody>
      </xdr:sp>
      <xdr:cxnSp macro="">
        <xdr:nvCxnSpPr>
          <xdr:cNvPr id="28" name="Connector: Elbow 35">
            <a:extLst>
              <a:ext uri="{FF2B5EF4-FFF2-40B4-BE49-F238E27FC236}">
                <a16:creationId xmlns:a16="http://schemas.microsoft.com/office/drawing/2014/main" id="{02DFB2CF-BB1D-9923-193C-19227065689E}"/>
              </a:ext>
            </a:extLst>
          </xdr:cNvPr>
          <xdr:cNvCxnSpPr>
            <a:cxnSpLocks/>
            <a:stCxn id="26" idx="2"/>
            <a:endCxn id="18" idx="0"/>
          </xdr:cNvCxnSpPr>
        </xdr:nvCxnSpPr>
        <xdr:spPr>
          <a:xfrm rot="5400000">
            <a:off x="14065875" y="4943102"/>
            <a:ext cx="303330" cy="2085563"/>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cxnSp macro="">
        <xdr:nvCxnSpPr>
          <xdr:cNvPr id="29" name="Connector: Elbow 35">
            <a:extLst>
              <a:ext uri="{FF2B5EF4-FFF2-40B4-BE49-F238E27FC236}">
                <a16:creationId xmlns:a16="http://schemas.microsoft.com/office/drawing/2014/main" id="{90F3BE89-858D-857F-8532-4F9727FDC95F}"/>
              </a:ext>
            </a:extLst>
          </xdr:cNvPr>
          <xdr:cNvCxnSpPr>
            <a:cxnSpLocks/>
            <a:stCxn id="26" idx="2"/>
            <a:endCxn id="17" idx="0"/>
          </xdr:cNvCxnSpPr>
        </xdr:nvCxnSpPr>
        <xdr:spPr>
          <a:xfrm rot="16200000" flipH="1">
            <a:off x="16361038" y="4733500"/>
            <a:ext cx="303330" cy="2504764"/>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sp macro="" textlink="">
        <xdr:nvSpPr>
          <xdr:cNvPr id="30" name="Rectangle 29">
            <a:extLst>
              <a:ext uri="{FF2B5EF4-FFF2-40B4-BE49-F238E27FC236}">
                <a16:creationId xmlns:a16="http://schemas.microsoft.com/office/drawing/2014/main" id="{EC7C30BB-2D56-8AE6-DD1E-905E2127059B}"/>
              </a:ext>
            </a:extLst>
          </xdr:cNvPr>
          <xdr:cNvSpPr/>
        </xdr:nvSpPr>
        <xdr:spPr>
          <a:xfrm>
            <a:off x="14388370" y="8319862"/>
            <a:ext cx="1082890" cy="234451"/>
          </a:xfrm>
          <a:prstGeom prst="rect">
            <a:avLst/>
          </a:prstGeom>
          <a:solidFill>
            <a:srgbClr val="FFFFFF"/>
          </a:solidFill>
          <a:ln>
            <a:solidFill>
              <a:srgbClr val="7ED4D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700">
                <a:solidFill>
                  <a:srgbClr val="144874"/>
                </a:solidFill>
              </a:rPr>
              <a:t>Release rate (not treated in WWTP) (%)</a:t>
            </a:r>
          </a:p>
        </xdr:txBody>
      </xdr:sp>
      <xdr:sp macro="" textlink="">
        <xdr:nvSpPr>
          <xdr:cNvPr id="31" name="Rectangle 30">
            <a:extLst>
              <a:ext uri="{FF2B5EF4-FFF2-40B4-BE49-F238E27FC236}">
                <a16:creationId xmlns:a16="http://schemas.microsoft.com/office/drawing/2014/main" id="{8BB83281-40CC-D55A-21DC-62761308B371}"/>
              </a:ext>
            </a:extLst>
          </xdr:cNvPr>
          <xdr:cNvSpPr/>
        </xdr:nvSpPr>
        <xdr:spPr>
          <a:xfrm>
            <a:off x="16709014" y="6709594"/>
            <a:ext cx="2112154" cy="392176"/>
          </a:xfrm>
          <a:prstGeom prst="rect">
            <a:avLst/>
          </a:prstGeom>
          <a:solidFill>
            <a:srgbClr val="FFFFFF"/>
          </a:solidFill>
          <a:ln>
            <a:solidFill>
              <a:srgbClr val="7ED4D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800">
                <a:solidFill>
                  <a:srgbClr val="144874"/>
                </a:solidFill>
              </a:rPr>
              <a:t>Release rate through runoff (%)</a:t>
            </a:r>
          </a:p>
        </xdr:txBody>
      </xdr:sp>
      <xdr:sp macro="" textlink="">
        <xdr:nvSpPr>
          <xdr:cNvPr id="32" name="Rectangle 31">
            <a:extLst>
              <a:ext uri="{FF2B5EF4-FFF2-40B4-BE49-F238E27FC236}">
                <a16:creationId xmlns:a16="http://schemas.microsoft.com/office/drawing/2014/main" id="{525ED249-D6FA-5FFA-41E6-275733F52FF9}"/>
              </a:ext>
            </a:extLst>
          </xdr:cNvPr>
          <xdr:cNvSpPr/>
        </xdr:nvSpPr>
        <xdr:spPr>
          <a:xfrm>
            <a:off x="14893334" y="6766457"/>
            <a:ext cx="1207572" cy="392176"/>
          </a:xfrm>
          <a:prstGeom prst="rect">
            <a:avLst/>
          </a:prstGeom>
          <a:solidFill>
            <a:srgbClr val="FFFFFF"/>
          </a:solidFill>
          <a:ln>
            <a:solidFill>
              <a:srgbClr val="7ED4D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800">
                <a:solidFill>
                  <a:srgbClr val="144874"/>
                </a:solidFill>
              </a:rPr>
              <a:t>Release rate through runoff (%)</a:t>
            </a:r>
          </a:p>
        </xdr:txBody>
      </xdr:sp>
      <xdr:sp macro="" textlink="">
        <xdr:nvSpPr>
          <xdr:cNvPr id="33" name="Rectangle 32">
            <a:extLst>
              <a:ext uri="{FF2B5EF4-FFF2-40B4-BE49-F238E27FC236}">
                <a16:creationId xmlns:a16="http://schemas.microsoft.com/office/drawing/2014/main" id="{D125CD5F-9B28-6301-6830-FC34D348B7A8}"/>
              </a:ext>
            </a:extLst>
          </xdr:cNvPr>
          <xdr:cNvSpPr/>
        </xdr:nvSpPr>
        <xdr:spPr bwMode="auto">
          <a:xfrm>
            <a:off x="16351801" y="7288021"/>
            <a:ext cx="1042498" cy="426051"/>
          </a:xfrm>
          <a:prstGeom prst="rect">
            <a:avLst/>
          </a:prstGeom>
          <a:solidFill>
            <a:srgbClr val="7ED4D1"/>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endParaRPr lang="fr-FR" sz="1050"/>
          </a:p>
          <a:p>
            <a:pPr algn="ctr"/>
            <a:r>
              <a:rPr lang="fr-FR" sz="1050"/>
              <a:t>Separatated sewer system</a:t>
            </a:r>
          </a:p>
          <a:p>
            <a:pPr algn="ctr"/>
            <a:endParaRPr lang="fr-FR" sz="1050"/>
          </a:p>
        </xdr:txBody>
      </xdr:sp>
      <xdr:sp macro="" textlink="">
        <xdr:nvSpPr>
          <xdr:cNvPr id="34" name="Rectangle 33">
            <a:extLst>
              <a:ext uri="{FF2B5EF4-FFF2-40B4-BE49-F238E27FC236}">
                <a16:creationId xmlns:a16="http://schemas.microsoft.com/office/drawing/2014/main" id="{B10136B3-0C34-085E-6C1D-4DB7CC7165D0}"/>
              </a:ext>
            </a:extLst>
          </xdr:cNvPr>
          <xdr:cNvSpPr/>
        </xdr:nvSpPr>
        <xdr:spPr bwMode="auto">
          <a:xfrm>
            <a:off x="17628860" y="7818855"/>
            <a:ext cx="1039320" cy="429226"/>
          </a:xfrm>
          <a:prstGeom prst="rect">
            <a:avLst/>
          </a:prstGeom>
          <a:solidFill>
            <a:srgbClr val="7ED4D1"/>
          </a:solidFill>
          <a:ln>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fr-FR" sz="1050"/>
              <a:t>Wastewater treatment</a:t>
            </a:r>
          </a:p>
        </xdr:txBody>
      </xdr:sp>
      <xdr:sp macro="" textlink="">
        <xdr:nvSpPr>
          <xdr:cNvPr id="35" name="Rectangle 34">
            <a:extLst>
              <a:ext uri="{FF2B5EF4-FFF2-40B4-BE49-F238E27FC236}">
                <a16:creationId xmlns:a16="http://schemas.microsoft.com/office/drawing/2014/main" id="{C8912FD1-19D6-17E0-FD9E-8298D8704F49}"/>
              </a:ext>
            </a:extLst>
          </xdr:cNvPr>
          <xdr:cNvSpPr/>
        </xdr:nvSpPr>
        <xdr:spPr>
          <a:xfrm>
            <a:off x="12642912" y="6772087"/>
            <a:ext cx="1201222" cy="389001"/>
          </a:xfrm>
          <a:prstGeom prst="rect">
            <a:avLst/>
          </a:prstGeom>
          <a:solidFill>
            <a:srgbClr val="FFFFFF"/>
          </a:solidFill>
          <a:ln>
            <a:solidFill>
              <a:srgbClr val="7ED4D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800">
                <a:solidFill>
                  <a:srgbClr val="144874"/>
                </a:solidFill>
              </a:rPr>
              <a:t>Release rate through runoff (%)</a:t>
            </a:r>
          </a:p>
        </xdr:txBody>
      </xdr:sp>
      <xdr:cxnSp macro="">
        <xdr:nvCxnSpPr>
          <xdr:cNvPr id="36" name="Connector: Elbow 58">
            <a:extLst>
              <a:ext uri="{FF2B5EF4-FFF2-40B4-BE49-F238E27FC236}">
                <a16:creationId xmlns:a16="http://schemas.microsoft.com/office/drawing/2014/main" id="{9C73A0D0-4803-1E14-3FAC-9F823031CCAD}"/>
              </a:ext>
            </a:extLst>
          </xdr:cNvPr>
          <xdr:cNvCxnSpPr>
            <a:cxnSpLocks/>
            <a:stCxn id="34" idx="2"/>
          </xdr:cNvCxnSpPr>
        </xdr:nvCxnSpPr>
        <xdr:spPr>
          <a:xfrm rot="5400000">
            <a:off x="17722660" y="8336432"/>
            <a:ext cx="514212" cy="337510"/>
          </a:xfrm>
          <a:prstGeom prst="bentConnector3">
            <a:avLst>
              <a:gd name="adj1" fmla="val 50000"/>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sp macro="" textlink="">
        <xdr:nvSpPr>
          <xdr:cNvPr id="37" name="Rectangle 36">
            <a:extLst>
              <a:ext uri="{FF2B5EF4-FFF2-40B4-BE49-F238E27FC236}">
                <a16:creationId xmlns:a16="http://schemas.microsoft.com/office/drawing/2014/main" id="{0CCFAEDB-A8D4-12CE-71C0-EF4D33B01018}"/>
              </a:ext>
            </a:extLst>
          </xdr:cNvPr>
          <xdr:cNvSpPr/>
        </xdr:nvSpPr>
        <xdr:spPr>
          <a:xfrm>
            <a:off x="17299724" y="8353145"/>
            <a:ext cx="1048847" cy="264300"/>
          </a:xfrm>
          <a:prstGeom prst="rect">
            <a:avLst/>
          </a:prstGeom>
          <a:solidFill>
            <a:srgbClr val="FFFFFF"/>
          </a:solidFill>
          <a:ln>
            <a:solidFill>
              <a:srgbClr val="7ED4D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a:defRPr sz="1800">
                <a:solidFill>
                  <a:schemeClr val="lt1"/>
                </a:solidFill>
                <a:latin typeface="+mn-lt"/>
                <a:ea typeface="+mn-ea"/>
                <a:cs typeface="+mn-cs"/>
              </a:defRPr>
            </a:lvl1pPr>
            <a:lvl2pPr marL="457200" algn="l" defTabSz="914400">
              <a:defRPr sz="1800">
                <a:solidFill>
                  <a:schemeClr val="lt1"/>
                </a:solidFill>
                <a:latin typeface="+mn-lt"/>
                <a:ea typeface="+mn-ea"/>
                <a:cs typeface="+mn-cs"/>
              </a:defRPr>
            </a:lvl2pPr>
            <a:lvl3pPr marL="914400" algn="l" defTabSz="914400">
              <a:defRPr sz="1800">
                <a:solidFill>
                  <a:schemeClr val="lt1"/>
                </a:solidFill>
                <a:latin typeface="+mn-lt"/>
                <a:ea typeface="+mn-ea"/>
                <a:cs typeface="+mn-cs"/>
              </a:defRPr>
            </a:lvl3pPr>
            <a:lvl4pPr marL="1371600" algn="l" defTabSz="914400">
              <a:defRPr sz="1800">
                <a:solidFill>
                  <a:schemeClr val="lt1"/>
                </a:solidFill>
                <a:latin typeface="+mn-lt"/>
                <a:ea typeface="+mn-ea"/>
                <a:cs typeface="+mn-cs"/>
              </a:defRPr>
            </a:lvl4pPr>
            <a:lvl5pPr marL="1828800" algn="l" defTabSz="914400">
              <a:defRPr sz="1800">
                <a:solidFill>
                  <a:schemeClr val="lt1"/>
                </a:solidFill>
                <a:latin typeface="+mn-lt"/>
                <a:ea typeface="+mn-ea"/>
                <a:cs typeface="+mn-cs"/>
              </a:defRPr>
            </a:lvl5pPr>
            <a:lvl6pPr marL="2286000" algn="l" defTabSz="914400">
              <a:defRPr sz="1800">
                <a:solidFill>
                  <a:schemeClr val="lt1"/>
                </a:solidFill>
                <a:latin typeface="+mn-lt"/>
                <a:ea typeface="+mn-ea"/>
                <a:cs typeface="+mn-cs"/>
              </a:defRPr>
            </a:lvl6pPr>
            <a:lvl7pPr marL="2743200" algn="l" defTabSz="914400">
              <a:defRPr sz="1800">
                <a:solidFill>
                  <a:schemeClr val="lt1"/>
                </a:solidFill>
                <a:latin typeface="+mn-lt"/>
                <a:ea typeface="+mn-ea"/>
                <a:cs typeface="+mn-cs"/>
              </a:defRPr>
            </a:lvl7pPr>
            <a:lvl8pPr marL="3200400" algn="l" defTabSz="914400">
              <a:defRPr sz="1800">
                <a:solidFill>
                  <a:schemeClr val="lt1"/>
                </a:solidFill>
                <a:latin typeface="+mn-lt"/>
                <a:ea typeface="+mn-ea"/>
                <a:cs typeface="+mn-cs"/>
              </a:defRPr>
            </a:lvl8pPr>
            <a:lvl9pPr marL="3657600" algn="l" defTabSz="914400">
              <a:defRPr sz="1800">
                <a:solidFill>
                  <a:schemeClr val="lt1"/>
                </a:solidFill>
                <a:latin typeface="+mn-lt"/>
                <a:ea typeface="+mn-ea"/>
                <a:cs typeface="+mn-cs"/>
              </a:defRPr>
            </a:lvl9pPr>
          </a:lstStyle>
          <a:p>
            <a:pPr algn="ctr"/>
            <a:r>
              <a:rPr lang="it-IT" sz="800">
                <a:solidFill>
                  <a:srgbClr val="144874"/>
                </a:solidFill>
              </a:rPr>
              <a:t>Release rate (%)</a:t>
            </a:r>
          </a:p>
        </xdr:txBody>
      </xdr:sp>
      <xdr:cxnSp macro="">
        <xdr:nvCxnSpPr>
          <xdr:cNvPr id="38" name="Connector: Elbow 58">
            <a:extLst>
              <a:ext uri="{FF2B5EF4-FFF2-40B4-BE49-F238E27FC236}">
                <a16:creationId xmlns:a16="http://schemas.microsoft.com/office/drawing/2014/main" id="{63D64227-925A-524C-02B7-E153213A7F89}"/>
              </a:ext>
            </a:extLst>
          </xdr:cNvPr>
          <xdr:cNvCxnSpPr>
            <a:cxnSpLocks/>
            <a:stCxn id="33" idx="2"/>
            <a:endCxn id="34" idx="1"/>
          </xdr:cNvCxnSpPr>
        </xdr:nvCxnSpPr>
        <xdr:spPr>
          <a:xfrm rot="16200000" flipH="1">
            <a:off x="17092845" y="7497452"/>
            <a:ext cx="319396" cy="752635"/>
          </a:xfrm>
          <a:prstGeom prst="bentConnector2">
            <a:avLst/>
          </a:prstGeom>
          <a:ln w="9525">
            <a:solidFill>
              <a:schemeClr val="bg1">
                <a:lumMod val="50000"/>
              </a:schemeClr>
            </a:solidFill>
            <a:prstDash val="solid"/>
            <a:tailEnd type="triangle" w="med"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449263</xdr:colOff>
      <xdr:row>1</xdr:row>
      <xdr:rowOff>107156</xdr:rowOff>
    </xdr:from>
    <xdr:to>
      <xdr:col>5</xdr:col>
      <xdr:colOff>428626</xdr:colOff>
      <xdr:row>9</xdr:row>
      <xdr:rowOff>59531</xdr:rowOff>
    </xdr:to>
    <mc:AlternateContent xmlns:mc="http://schemas.openxmlformats.org/markup-compatibility/2006" xmlns:a14="http://schemas.microsoft.com/office/drawing/2010/main">
      <mc:Choice Requires="a14">
        <xdr:sp macro="" textlink="">
          <xdr:nvSpPr>
            <xdr:cNvPr id="42" name="TextBox 1">
              <a:extLst>
                <a:ext uri="{FF2B5EF4-FFF2-40B4-BE49-F238E27FC236}">
                  <a16:creationId xmlns:a16="http://schemas.microsoft.com/office/drawing/2014/main" id="{74CAF9AE-5F67-4367-8B7B-167307CAF211}"/>
                </a:ext>
              </a:extLst>
            </xdr:cNvPr>
            <xdr:cNvSpPr txBox="1"/>
          </xdr:nvSpPr>
          <xdr:spPr>
            <a:xfrm>
              <a:off x="449263" y="416719"/>
              <a:ext cx="8135144" cy="1381125"/>
            </a:xfrm>
            <a:prstGeom prst="rect">
              <a:avLst/>
            </a:prstGeom>
            <a:solidFill>
              <a:srgbClr val="F2F2FF"/>
            </a:solidFill>
          </xdr:spPr>
          <xdr:txBody>
            <a:bodyPr wrap="square" rtlCol="0">
              <a:no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r>
                      <a:rPr lang="it-IT" sz="1200">
                        <a:solidFill>
                          <a:srgbClr val="564CF0"/>
                        </a:solidFill>
                        <a:latin typeface="Cambria Math" panose="02040503050406030204" pitchFamily="18" charset="0"/>
                      </a:rPr>
                      <m:t>𝐿𝑒𝑎</m:t>
                    </m:r>
                    <m:sSub>
                      <m:sSubPr>
                        <m:ctrlPr>
                          <a:rPr lang="it-IT" sz="1200" b="0" i="1">
                            <a:solidFill>
                              <a:srgbClr val="564CF0"/>
                            </a:solidFill>
                            <a:latin typeface="Cambria Math" panose="02040503050406030204" pitchFamily="18" charset="0"/>
                          </a:rPr>
                        </m:ctrlPr>
                      </m:sSubPr>
                      <m:e>
                        <m:r>
                          <a:rPr lang="it-IT" sz="1200" b="0" i="1">
                            <a:solidFill>
                              <a:srgbClr val="564CF0"/>
                            </a:solidFill>
                            <a:latin typeface="Cambria Math" panose="02040503050406030204" pitchFamily="18" charset="0"/>
                          </a:rPr>
                          <m:t>𝑘</m:t>
                        </m:r>
                      </m:e>
                      <m:sub>
                        <m:r>
                          <a:rPr lang="it-IT" sz="1200" b="0" i="1">
                            <a:solidFill>
                              <a:srgbClr val="564CF0"/>
                            </a:solidFill>
                            <a:latin typeface="Cambria Math" panose="02040503050406030204" pitchFamily="18" charset="0"/>
                          </a:rPr>
                          <m:t>𝑐𝑜𝑚𝑝𝑎𝑟𝑡𝑚𝑒𝑛𝑡</m:t>
                        </m:r>
                      </m:sub>
                    </m:sSub>
                    <m:r>
                      <a:rPr lang="it-IT" sz="1200">
                        <a:solidFill>
                          <a:srgbClr val="564CF0"/>
                        </a:solidFill>
                        <a:latin typeface="Cambria Math" panose="02040503050406030204" pitchFamily="18" charset="0"/>
                      </a:rPr>
                      <m:t>=</m:t>
                    </m:r>
                    <m:nary>
                      <m:naryPr>
                        <m:chr m:val="∑"/>
                        <m:supHide m:val="on"/>
                        <m:ctrlPr>
                          <a:rPr lang="it-IT" sz="1200" i="1">
                            <a:solidFill>
                              <a:srgbClr val="564CF0"/>
                            </a:solidFill>
                            <a:effectLst/>
                            <a:latin typeface="Cambria Math" panose="02040503050406030204" pitchFamily="18" charset="0"/>
                            <a:ea typeface="+mn-ea"/>
                            <a:cs typeface="+mn-cs"/>
                          </a:rPr>
                        </m:ctrlPr>
                      </m:naryPr>
                      <m:sub>
                        <m:r>
                          <m:rPr>
                            <m:brk m:alnAt="7"/>
                          </m:rPr>
                          <a:rPr lang="it-IT" sz="1200" i="1">
                            <a:solidFill>
                              <a:srgbClr val="564CF0"/>
                            </a:solidFill>
                            <a:effectLst/>
                            <a:latin typeface="Cambria Math" panose="02040503050406030204" pitchFamily="18" charset="0"/>
                            <a:ea typeface="+mn-ea"/>
                            <a:cs typeface="+mn-cs"/>
                          </a:rPr>
                          <m:t>𝒄</m:t>
                        </m:r>
                        <m:r>
                          <a:rPr lang="it-IT" sz="1200" i="1">
                            <a:solidFill>
                              <a:srgbClr val="564CF0"/>
                            </a:solidFill>
                            <a:effectLst/>
                            <a:latin typeface="Cambria Math" panose="02040503050406030204" pitchFamily="18" charset="0"/>
                            <a:ea typeface="+mn-ea"/>
                            <a:cs typeface="+mn-cs"/>
                          </a:rPr>
                          <m:t>𝒐𝒖𝒏𝒕𝒓𝒚</m:t>
                        </m:r>
                      </m:sub>
                      <m:sup/>
                      <m:e>
                        <m:nary>
                          <m:naryPr>
                            <m:chr m:val="∑"/>
                            <m:supHide m:val="on"/>
                            <m:ctrlPr>
                              <a:rPr lang="it-IT" sz="1200" i="1">
                                <a:solidFill>
                                  <a:srgbClr val="564CF0"/>
                                </a:solidFill>
                                <a:effectLst/>
                                <a:latin typeface="Cambria Math" panose="02040503050406030204" pitchFamily="18" charset="0"/>
                                <a:ea typeface="+mn-ea"/>
                                <a:cs typeface="+mn-cs"/>
                              </a:rPr>
                            </m:ctrlPr>
                          </m:naryPr>
                          <m:sub>
                            <m:r>
                              <m:rPr>
                                <m:brk m:alnAt="9"/>
                              </m:rPr>
                              <a:rPr lang="fr-FR" sz="1200" b="1" i="1">
                                <a:solidFill>
                                  <a:srgbClr val="564CF0"/>
                                </a:solidFill>
                                <a:effectLst/>
                                <a:latin typeface="Cambria Math" panose="02040503050406030204" pitchFamily="18" charset="0"/>
                                <a:ea typeface="+mn-ea"/>
                                <a:cs typeface="+mn-cs"/>
                              </a:rPr>
                              <m:t>𝒗</m:t>
                            </m:r>
                            <m:r>
                              <a:rPr lang="fr-FR" sz="1200" b="1" i="1">
                                <a:solidFill>
                                  <a:srgbClr val="564CF0"/>
                                </a:solidFill>
                                <a:effectLst/>
                                <a:latin typeface="Cambria Math" panose="02040503050406030204" pitchFamily="18" charset="0"/>
                                <a:ea typeface="+mn-ea"/>
                                <a:cs typeface="+mn-cs"/>
                              </a:rPr>
                              <m:t>𝒆𝒉𝒊𝒄𝒍𝒆</m:t>
                            </m:r>
                            <m:r>
                              <a:rPr lang="fr-FR" sz="1200" b="1" i="1">
                                <a:solidFill>
                                  <a:srgbClr val="564CF0"/>
                                </a:solidFill>
                                <a:effectLst/>
                                <a:latin typeface="Cambria Math" panose="02040503050406030204" pitchFamily="18" charset="0"/>
                                <a:ea typeface="+mn-ea"/>
                                <a:cs typeface="+mn-cs"/>
                              </a:rPr>
                              <m:t> </m:t>
                            </m:r>
                            <m:r>
                              <a:rPr lang="fr-FR" sz="1200" b="1" i="1">
                                <a:solidFill>
                                  <a:srgbClr val="564CF0"/>
                                </a:solidFill>
                                <a:effectLst/>
                                <a:latin typeface="Cambria Math" panose="02040503050406030204" pitchFamily="18" charset="0"/>
                                <a:ea typeface="+mn-ea"/>
                                <a:cs typeface="+mn-cs"/>
                              </a:rPr>
                              <m:t>𝒕𝒚𝒑𝒆</m:t>
                            </m:r>
                          </m:sub>
                          <m:sup/>
                          <m:e>
                            <m:d>
                              <m:dPr>
                                <m:ctrlPr>
                                  <a:rPr lang="fr-FR" sz="1200" b="0" i="1">
                                    <a:solidFill>
                                      <a:srgbClr val="564CF0"/>
                                    </a:solidFill>
                                    <a:effectLst/>
                                    <a:latin typeface="Cambria Math" panose="02040503050406030204" pitchFamily="18" charset="0"/>
                                    <a:ea typeface="+mn-ea"/>
                                    <a:cs typeface="+mn-cs"/>
                                  </a:rPr>
                                </m:ctrlPr>
                              </m:dPr>
                              <m:e>
                                <m:sSub>
                                  <m:sSubPr>
                                    <m:ctrlPr>
                                      <a:rPr lang="fr-FR" sz="1200" b="0" i="1">
                                        <a:solidFill>
                                          <a:srgbClr val="564CF0"/>
                                        </a:solidFill>
                                        <a:effectLst/>
                                        <a:latin typeface="Cambria Math" panose="02040503050406030204" pitchFamily="18" charset="0"/>
                                        <a:ea typeface="+mn-ea"/>
                                        <a:cs typeface="+mn-cs"/>
                                      </a:rPr>
                                    </m:ctrlPr>
                                  </m:sSubPr>
                                  <m:e>
                                    <m:r>
                                      <a:rPr lang="fr-FR" sz="1200" b="0" i="1">
                                        <a:solidFill>
                                          <a:srgbClr val="564CF0"/>
                                        </a:solidFill>
                                        <a:effectLst/>
                                        <a:latin typeface="Cambria Math" panose="02040503050406030204" pitchFamily="18" charset="0"/>
                                        <a:ea typeface="+mn-ea"/>
                                        <a:cs typeface="+mn-cs"/>
                                      </a:rPr>
                                      <m:t>𝑁</m:t>
                                    </m:r>
                                  </m:e>
                                  <m:sub>
                                    <m:r>
                                      <a:rPr lang="fr-FR" sz="1200" b="0" i="1">
                                        <a:solidFill>
                                          <a:srgbClr val="564CF0"/>
                                        </a:solidFill>
                                        <a:effectLst/>
                                        <a:latin typeface="Cambria Math" panose="02040503050406030204" pitchFamily="18" charset="0"/>
                                        <a:ea typeface="+mn-ea"/>
                                        <a:cs typeface="+mn-cs"/>
                                      </a:rPr>
                                      <m:t>𝑡𝑦𝑝𝑒</m:t>
                                    </m:r>
                                  </m:sub>
                                </m:sSub>
                                <m:d>
                                  <m:dPr>
                                    <m:begChr m:val="["/>
                                    <m:endChr m:val="]"/>
                                    <m:ctrlPr>
                                      <a:rPr lang="fr-FR" sz="1200" i="1">
                                        <a:solidFill>
                                          <a:srgbClr val="564CF0"/>
                                        </a:solidFill>
                                        <a:effectLst/>
                                        <a:latin typeface="Cambria Math" panose="02040503050406030204" pitchFamily="18" charset="0"/>
                                        <a:ea typeface="+mn-ea"/>
                                        <a:cs typeface="+mn-cs"/>
                                      </a:rPr>
                                    </m:ctrlPr>
                                  </m:dPr>
                                  <m:e>
                                    <m:r>
                                      <a:rPr lang="fr-FR" sz="1200" i="1">
                                        <a:solidFill>
                                          <a:srgbClr val="564CF0"/>
                                        </a:solidFill>
                                        <a:effectLst/>
                                        <a:latin typeface="Cambria Math" panose="02040503050406030204" pitchFamily="18" charset="0"/>
                                        <a:ea typeface="+mn-ea"/>
                                        <a:cs typeface="+mn-cs"/>
                                      </a:rPr>
                                      <m:t>#</m:t>
                                    </m:r>
                                    <m:r>
                                      <a:rPr lang="fr-FR" sz="1200" i="1">
                                        <a:solidFill>
                                          <a:srgbClr val="564CF0"/>
                                        </a:solidFill>
                                        <a:effectLst/>
                                        <a:latin typeface="Cambria Math" panose="02040503050406030204" pitchFamily="18" charset="0"/>
                                        <a:ea typeface="+mn-ea"/>
                                        <a:cs typeface="+mn-cs"/>
                                      </a:rPr>
                                      <m:t>𝑣h𝑐</m:t>
                                    </m:r>
                                  </m:e>
                                </m:d>
                                <m:r>
                                  <a:rPr lang="fr-FR" sz="1200" i="1">
                                    <a:solidFill>
                                      <a:srgbClr val="564CF0"/>
                                    </a:solidFill>
                                    <a:effectLst/>
                                    <a:latin typeface="Cambria Math" panose="02040503050406030204" pitchFamily="18" charset="0"/>
                                    <a:ea typeface="+mn-ea"/>
                                    <a:cs typeface="+mn-cs"/>
                                  </a:rPr>
                                  <m:t>∗</m:t>
                                </m:r>
                                <m:sSub>
                                  <m:sSubPr>
                                    <m:ctrlPr>
                                      <a:rPr lang="fr-FR" sz="1200" i="1">
                                        <a:solidFill>
                                          <a:srgbClr val="564CF0"/>
                                        </a:solidFill>
                                        <a:effectLst/>
                                        <a:latin typeface="Cambria Math" panose="02040503050406030204" pitchFamily="18" charset="0"/>
                                        <a:ea typeface="+mn-ea"/>
                                        <a:cs typeface="+mn-cs"/>
                                      </a:rPr>
                                    </m:ctrlPr>
                                  </m:sSubPr>
                                  <m:e>
                                    <m:r>
                                      <a:rPr lang="fr-FR" sz="1200" i="1">
                                        <a:solidFill>
                                          <a:srgbClr val="564CF0"/>
                                        </a:solidFill>
                                        <a:effectLst/>
                                        <a:latin typeface="Cambria Math" panose="02040503050406030204" pitchFamily="18" charset="0"/>
                                        <a:ea typeface="+mn-ea"/>
                                        <a:cs typeface="+mn-cs"/>
                                      </a:rPr>
                                      <m:t>𝐷</m:t>
                                    </m:r>
                                  </m:e>
                                  <m:sub>
                                    <m:r>
                                      <a:rPr lang="fr-FR" sz="1200" b="0" i="1">
                                        <a:solidFill>
                                          <a:srgbClr val="564CF0"/>
                                        </a:solidFill>
                                        <a:effectLst/>
                                        <a:latin typeface="Cambria Math" panose="02040503050406030204" pitchFamily="18" charset="0"/>
                                        <a:ea typeface="+mn-ea"/>
                                        <a:cs typeface="+mn-cs"/>
                                      </a:rPr>
                                      <m:t>𝑣h𝑐</m:t>
                                    </m:r>
                                    <m:r>
                                      <a:rPr lang="fr-FR" sz="1200" b="0" i="1">
                                        <a:solidFill>
                                          <a:srgbClr val="564CF0"/>
                                        </a:solidFill>
                                        <a:effectLst/>
                                        <a:latin typeface="Cambria Math" panose="02040503050406030204" pitchFamily="18" charset="0"/>
                                        <a:ea typeface="+mn-ea"/>
                                        <a:cs typeface="+mn-cs"/>
                                      </a:rPr>
                                      <m:t>,</m:t>
                                    </m:r>
                                    <m:r>
                                      <a:rPr lang="it-IT" sz="1200" b="0" i="1">
                                        <a:solidFill>
                                          <a:srgbClr val="564CF0"/>
                                        </a:solidFill>
                                        <a:effectLst/>
                                        <a:latin typeface="Cambria Math" panose="02040503050406030204" pitchFamily="18" charset="0"/>
                                        <a:ea typeface="+mn-ea"/>
                                        <a:cs typeface="+mn-cs"/>
                                      </a:rPr>
                                      <m:t>𝑡𝑦𝑝𝑒</m:t>
                                    </m:r>
                                  </m:sub>
                                </m:sSub>
                                <m:d>
                                  <m:dPr>
                                    <m:begChr m:val="["/>
                                    <m:endChr m:val="]"/>
                                    <m:ctrlPr>
                                      <a:rPr lang="fr-FR" sz="1200" i="1">
                                        <a:solidFill>
                                          <a:srgbClr val="564CF0"/>
                                        </a:solidFill>
                                        <a:effectLst/>
                                        <a:latin typeface="Cambria Math" panose="02040503050406030204" pitchFamily="18" charset="0"/>
                                        <a:ea typeface="+mn-ea"/>
                                        <a:cs typeface="+mn-cs"/>
                                      </a:rPr>
                                    </m:ctrlPr>
                                  </m:dPr>
                                  <m:e>
                                    <m:r>
                                      <a:rPr lang="fr-FR" sz="1200" i="1">
                                        <a:solidFill>
                                          <a:srgbClr val="564CF0"/>
                                        </a:solidFill>
                                        <a:effectLst/>
                                        <a:latin typeface="Cambria Math" panose="02040503050406030204" pitchFamily="18" charset="0"/>
                                        <a:ea typeface="+mn-ea"/>
                                        <a:cs typeface="+mn-cs"/>
                                      </a:rPr>
                                      <m:t>𝑘𝑚</m:t>
                                    </m:r>
                                  </m:e>
                                </m:d>
                                <m:sSub>
                                  <m:sSubPr>
                                    <m:ctrlPr>
                                      <a:rPr lang="fr-FR" sz="1200" b="0" i="1">
                                        <a:solidFill>
                                          <a:srgbClr val="564CF0"/>
                                        </a:solidFill>
                                        <a:effectLst/>
                                        <a:latin typeface="Cambria Math" panose="02040503050406030204" pitchFamily="18" charset="0"/>
                                        <a:ea typeface="+mn-ea"/>
                                        <a:cs typeface="+mn-cs"/>
                                      </a:rPr>
                                    </m:ctrlPr>
                                  </m:sSubPr>
                                  <m:e>
                                    <m:r>
                                      <a:rPr lang="fr-FR" sz="1200" b="0" i="1">
                                        <a:solidFill>
                                          <a:srgbClr val="564CF0"/>
                                        </a:solidFill>
                                        <a:effectLst/>
                                        <a:latin typeface="Cambria Math" panose="02040503050406030204" pitchFamily="18" charset="0"/>
                                        <a:ea typeface="+mn-ea"/>
                                        <a:cs typeface="+mn-cs"/>
                                      </a:rPr>
                                      <m:t>∗</m:t>
                                    </m:r>
                                    <m:r>
                                      <a:rPr lang="fr-FR" sz="1200" b="0" i="1">
                                        <a:solidFill>
                                          <a:srgbClr val="564CF0"/>
                                        </a:solidFill>
                                        <a:effectLst/>
                                        <a:latin typeface="Cambria Math" panose="02040503050406030204" pitchFamily="18" charset="0"/>
                                        <a:ea typeface="+mn-ea"/>
                                        <a:cs typeface="+mn-cs"/>
                                      </a:rPr>
                                      <m:t>𝐿𝑅</m:t>
                                    </m:r>
                                  </m:e>
                                  <m:sub>
                                    <m:r>
                                      <a:rPr lang="fr-FR" sz="1200" b="0" i="1">
                                        <a:solidFill>
                                          <a:srgbClr val="564CF0"/>
                                        </a:solidFill>
                                        <a:effectLst/>
                                        <a:latin typeface="Cambria Math" panose="02040503050406030204" pitchFamily="18" charset="0"/>
                                        <a:ea typeface="+mn-ea"/>
                                        <a:cs typeface="+mn-cs"/>
                                      </a:rPr>
                                      <m:t>𝑡𝑦𝑝𝑒</m:t>
                                    </m:r>
                                  </m:sub>
                                </m:sSub>
                                <m:d>
                                  <m:dPr>
                                    <m:begChr m:val="["/>
                                    <m:endChr m:val="]"/>
                                    <m:ctrlPr>
                                      <a:rPr lang="fr-FR" sz="1200" b="0" i="1">
                                        <a:solidFill>
                                          <a:srgbClr val="564CF0"/>
                                        </a:solidFill>
                                        <a:effectLst/>
                                        <a:latin typeface="Cambria Math" panose="02040503050406030204" pitchFamily="18" charset="0"/>
                                        <a:ea typeface="+mn-ea"/>
                                        <a:cs typeface="+mn-cs"/>
                                      </a:rPr>
                                    </m:ctrlPr>
                                  </m:dPr>
                                  <m:e>
                                    <m:f>
                                      <m:fPr>
                                        <m:ctrlPr>
                                          <a:rPr lang="fr-FR" sz="1200" b="0" i="1">
                                            <a:solidFill>
                                              <a:srgbClr val="564CF0"/>
                                            </a:solidFill>
                                            <a:effectLst/>
                                            <a:latin typeface="Cambria Math" panose="02040503050406030204" pitchFamily="18" charset="0"/>
                                            <a:ea typeface="+mn-ea"/>
                                            <a:cs typeface="+mn-cs"/>
                                          </a:rPr>
                                        </m:ctrlPr>
                                      </m:fPr>
                                      <m:num>
                                        <m:r>
                                          <a:rPr lang="fr-FR" sz="1200" b="0" i="1">
                                            <a:solidFill>
                                              <a:srgbClr val="564CF0"/>
                                            </a:solidFill>
                                            <a:effectLst/>
                                            <a:latin typeface="Cambria Math" panose="02040503050406030204" pitchFamily="18" charset="0"/>
                                            <a:ea typeface="+mn-ea"/>
                                            <a:cs typeface="+mn-cs"/>
                                          </a:rPr>
                                          <m:t>𝑘𝑔</m:t>
                                        </m:r>
                                      </m:num>
                                      <m:den>
                                        <m:r>
                                          <a:rPr lang="fr-FR" sz="1200" b="0" i="1">
                                            <a:solidFill>
                                              <a:srgbClr val="564CF0"/>
                                            </a:solidFill>
                                            <a:effectLst/>
                                            <a:latin typeface="Cambria Math" panose="02040503050406030204" pitchFamily="18" charset="0"/>
                                            <a:ea typeface="+mn-ea"/>
                                            <a:cs typeface="+mn-cs"/>
                                          </a:rPr>
                                          <m:t>𝑣h𝑐</m:t>
                                        </m:r>
                                        <m:r>
                                          <a:rPr lang="fr-FR" sz="1200" b="0" i="1">
                                            <a:solidFill>
                                              <a:srgbClr val="564CF0"/>
                                            </a:solidFill>
                                            <a:effectLst/>
                                            <a:latin typeface="Cambria Math" panose="02040503050406030204" pitchFamily="18" charset="0"/>
                                            <a:ea typeface="+mn-ea"/>
                                            <a:cs typeface="+mn-cs"/>
                                          </a:rPr>
                                          <m:t>∗</m:t>
                                        </m:r>
                                        <m:r>
                                          <a:rPr lang="fr-FR" sz="1200" b="0" i="1">
                                            <a:solidFill>
                                              <a:srgbClr val="564CF0"/>
                                            </a:solidFill>
                                            <a:effectLst/>
                                            <a:latin typeface="Cambria Math" panose="02040503050406030204" pitchFamily="18" charset="0"/>
                                            <a:ea typeface="+mn-ea"/>
                                            <a:cs typeface="+mn-cs"/>
                                          </a:rPr>
                                          <m:t>𝑘𝑚</m:t>
                                        </m:r>
                                      </m:den>
                                    </m:f>
                                  </m:e>
                                </m:d>
                              </m:e>
                            </m:d>
                            <m:r>
                              <a:rPr lang="it-IT" sz="1200" i="1">
                                <a:solidFill>
                                  <a:srgbClr val="564CF0"/>
                                </a:solidFill>
                                <a:effectLst/>
                                <a:latin typeface="Cambria Math" panose="02040503050406030204" pitchFamily="18" charset="0"/>
                                <a:ea typeface="+mn-ea"/>
                                <a:cs typeface="+mn-cs"/>
                              </a:rPr>
                              <m:t>∗</m:t>
                            </m:r>
                            <m:sSub>
                              <m:sSubPr>
                                <m:ctrlPr>
                                  <a:rPr lang="it-IT" sz="1200" b="0" i="1">
                                    <a:solidFill>
                                      <a:sysClr val="windowText" lastClr="000000"/>
                                    </a:solidFill>
                                    <a:effectLst/>
                                    <a:latin typeface="Cambria Math" panose="02040503050406030204" pitchFamily="18" charset="0"/>
                                    <a:ea typeface="+mn-ea"/>
                                    <a:cs typeface="+mn-cs"/>
                                  </a:rPr>
                                </m:ctrlPr>
                              </m:sSubPr>
                              <m:e>
                                <m:r>
                                  <a:rPr lang="it-IT" sz="1200" b="0" i="1">
                                    <a:solidFill>
                                      <a:sysClr val="windowText" lastClr="000000"/>
                                    </a:solidFill>
                                    <a:effectLst/>
                                    <a:latin typeface="Cambria Math" panose="02040503050406030204" pitchFamily="18" charset="0"/>
                                    <a:ea typeface="+mn-ea"/>
                                    <a:cs typeface="+mn-cs"/>
                                  </a:rPr>
                                  <m:t>𝑅𝑅</m:t>
                                </m:r>
                              </m:e>
                              <m:sub>
                                <m:r>
                                  <a:rPr lang="fr-FR" sz="1200" b="0" i="1">
                                    <a:solidFill>
                                      <a:sysClr val="windowText" lastClr="000000"/>
                                    </a:solidFill>
                                    <a:effectLst/>
                                    <a:latin typeface="Cambria Math" panose="02040503050406030204" pitchFamily="18" charset="0"/>
                                    <a:ea typeface="+mn-ea"/>
                                    <a:cs typeface="+mn-cs"/>
                                  </a:rPr>
                                  <m:t>𝑐𝑜𝑚𝑝𝑎𝑟𝑡𝑚𝑒𝑛𝑡</m:t>
                                </m:r>
                              </m:sub>
                            </m:sSub>
                            <m:r>
                              <a:rPr lang="it-IT" sz="1200" i="1">
                                <a:solidFill>
                                  <a:sysClr val="windowText" lastClr="000000"/>
                                </a:solidFill>
                                <a:effectLst/>
                                <a:latin typeface="Cambria Math" panose="02040503050406030204" pitchFamily="18" charset="0"/>
                                <a:ea typeface="+mn-ea"/>
                                <a:cs typeface="+mn-cs"/>
                              </a:rPr>
                              <m:t>(%)</m:t>
                            </m:r>
                          </m:e>
                        </m:nary>
                      </m:e>
                    </m:nary>
                  </m:oMath>
                </m:oMathPara>
              </a14:m>
              <a:endParaRPr lang="fr-FR" sz="1200" i="1">
                <a:solidFill>
                  <a:srgbClr val="564CF0"/>
                </a:solidFill>
                <a:effectLst/>
                <a:latin typeface="Cambria Math" panose="02040503050406030204" pitchFamily="18" charset="0"/>
                <a:ea typeface="+mn-ea"/>
                <a:cs typeface="+mn-cs"/>
              </a:endParaRPr>
            </a:p>
            <a:p>
              <a:endPar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endParaRPr>
            </a:p>
            <a:p>
              <a:endPar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endParaRPr>
            </a:p>
            <a:p>
              <a:pPr algn="l"/>
              <a:endParaRPr lang="en-GB" sz="800" b="0" i="1">
                <a:solidFill>
                  <a:srgbClr val="564CF0"/>
                </a:solidFill>
              </a:endParaRPr>
            </a:p>
            <a:p>
              <a:pPr algn="l"/>
              <a:endParaRPr lang="en-GB" sz="800" b="0" i="1">
                <a:solidFill>
                  <a:srgbClr val="564CF0"/>
                </a:solidFill>
              </a:endParaRPr>
            </a:p>
            <a:p>
              <a:pPr algn="l"/>
              <a:r>
                <a:rPr lang="en-GB" sz="800" b="0" i="1">
                  <a:solidFill>
                    <a:srgbClr val="564CF0"/>
                  </a:solidFill>
                </a:rPr>
                <a:t>With compartment = ocean, land</a:t>
              </a:r>
            </a:p>
          </xdr:txBody>
        </xdr:sp>
      </mc:Choice>
      <mc:Fallback xmlns="">
        <xdr:sp macro="" textlink="">
          <xdr:nvSpPr>
            <xdr:cNvPr id="42" name="TextBox 1">
              <a:extLst>
                <a:ext uri="{FF2B5EF4-FFF2-40B4-BE49-F238E27FC236}">
                  <a16:creationId xmlns:a16="http://schemas.microsoft.com/office/drawing/2014/main" id="{74CAF9AE-5F67-4367-8B7B-167307CAF211}"/>
                </a:ext>
              </a:extLst>
            </xdr:cNvPr>
            <xdr:cNvSpPr txBox="1"/>
          </xdr:nvSpPr>
          <xdr:spPr>
            <a:xfrm>
              <a:off x="449263" y="416719"/>
              <a:ext cx="8135144" cy="1381125"/>
            </a:xfrm>
            <a:prstGeom prst="rect">
              <a:avLst/>
            </a:prstGeom>
            <a:solidFill>
              <a:srgbClr val="F2F2FF"/>
            </a:solidFill>
          </xdr:spPr>
          <xdr:txBody>
            <a:bodyPr wrap="square" rtlCol="0">
              <a:noAutofit/>
            </a:bodyPr>
            <a:lstStyle>
              <a:defPPr>
                <a:defRPr lang="fr-FR"/>
              </a:defPPr>
              <a:lvl1pPr marL="0" algn="l" defTabSz="914400">
                <a:defRPr sz="1800">
                  <a:solidFill>
                    <a:schemeClr val="tx1"/>
                  </a:solidFill>
                  <a:latin typeface="+mn-lt"/>
                  <a:ea typeface="+mn-ea"/>
                  <a:cs typeface="+mn-cs"/>
                </a:defRPr>
              </a:lvl1pPr>
              <a:lvl2pPr marL="457200" algn="l" defTabSz="914400">
                <a:defRPr sz="1800">
                  <a:solidFill>
                    <a:schemeClr val="tx1"/>
                  </a:solidFill>
                  <a:latin typeface="+mn-lt"/>
                  <a:ea typeface="+mn-ea"/>
                  <a:cs typeface="+mn-cs"/>
                </a:defRPr>
              </a:lvl2pPr>
              <a:lvl3pPr marL="914400" algn="l" defTabSz="914400">
                <a:defRPr sz="1800">
                  <a:solidFill>
                    <a:schemeClr val="tx1"/>
                  </a:solidFill>
                  <a:latin typeface="+mn-lt"/>
                  <a:ea typeface="+mn-ea"/>
                  <a:cs typeface="+mn-cs"/>
                </a:defRPr>
              </a:lvl3pPr>
              <a:lvl4pPr marL="1371600" algn="l" defTabSz="914400">
                <a:defRPr sz="1800">
                  <a:solidFill>
                    <a:schemeClr val="tx1"/>
                  </a:solidFill>
                  <a:latin typeface="+mn-lt"/>
                  <a:ea typeface="+mn-ea"/>
                  <a:cs typeface="+mn-cs"/>
                </a:defRPr>
              </a:lvl4pPr>
              <a:lvl5pPr marL="1828800" algn="l" defTabSz="914400">
                <a:defRPr sz="1800">
                  <a:solidFill>
                    <a:schemeClr val="tx1"/>
                  </a:solidFill>
                  <a:latin typeface="+mn-lt"/>
                  <a:ea typeface="+mn-ea"/>
                  <a:cs typeface="+mn-cs"/>
                </a:defRPr>
              </a:lvl5pPr>
              <a:lvl6pPr marL="2286000" algn="l" defTabSz="914400">
                <a:defRPr sz="1800">
                  <a:solidFill>
                    <a:schemeClr val="tx1"/>
                  </a:solidFill>
                  <a:latin typeface="+mn-lt"/>
                  <a:ea typeface="+mn-ea"/>
                  <a:cs typeface="+mn-cs"/>
                </a:defRPr>
              </a:lvl6pPr>
              <a:lvl7pPr marL="2743200" algn="l" defTabSz="914400">
                <a:defRPr sz="1800">
                  <a:solidFill>
                    <a:schemeClr val="tx1"/>
                  </a:solidFill>
                  <a:latin typeface="+mn-lt"/>
                  <a:ea typeface="+mn-ea"/>
                  <a:cs typeface="+mn-cs"/>
                </a:defRPr>
              </a:lvl7pPr>
              <a:lvl8pPr marL="3200400" algn="l" defTabSz="914400">
                <a:defRPr sz="1800">
                  <a:solidFill>
                    <a:schemeClr val="tx1"/>
                  </a:solidFill>
                  <a:latin typeface="+mn-lt"/>
                  <a:ea typeface="+mn-ea"/>
                  <a:cs typeface="+mn-cs"/>
                </a:defRPr>
              </a:lvl8pPr>
              <a:lvl9pPr marL="3657600" algn="l" defTabSz="914400">
                <a:defRPr sz="1800">
                  <a:solidFill>
                    <a:schemeClr val="tx1"/>
                  </a:solidFill>
                  <a:latin typeface="+mn-lt"/>
                  <a:ea typeface="+mn-ea"/>
                  <a:cs typeface="+mn-cs"/>
                </a:defRPr>
              </a:lvl9pPr>
            </a:lstStyle>
            <a:p>
              <a:pPr/>
              <a:r>
                <a:rPr lang="it-IT" sz="1200" i="0">
                  <a:solidFill>
                    <a:srgbClr val="564CF0"/>
                  </a:solidFill>
                  <a:latin typeface="Cambria Math" panose="02040503050406030204" pitchFamily="18" charset="0"/>
                </a:rPr>
                <a:t>𝐿𝑒𝑎</a:t>
              </a:r>
              <a:r>
                <a:rPr lang="it-IT" sz="1200" b="0" i="0">
                  <a:solidFill>
                    <a:srgbClr val="564CF0"/>
                  </a:solidFill>
                  <a:latin typeface="Cambria Math" panose="02040503050406030204" pitchFamily="18" charset="0"/>
                </a:rPr>
                <a:t>𝑘_𝑐𝑜𝑚𝑝𝑎𝑟𝑡𝑚𝑒𝑛𝑡</a:t>
              </a:r>
              <a:r>
                <a:rPr lang="it-IT" sz="1200" i="0">
                  <a:solidFill>
                    <a:srgbClr val="564CF0"/>
                  </a:solidFill>
                  <a:latin typeface="Cambria Math" panose="02040503050406030204" pitchFamily="18" charset="0"/>
                </a:rPr>
                <a:t>=</a:t>
              </a:r>
              <a:r>
                <a:rPr lang="it-IT" sz="1200" i="0">
                  <a:solidFill>
                    <a:srgbClr val="564CF0"/>
                  </a:solidFill>
                  <a:effectLst/>
                  <a:latin typeface="Cambria Math" panose="02040503050406030204" pitchFamily="18" charset="0"/>
                  <a:ea typeface="+mn-ea"/>
                  <a:cs typeface="+mn-cs"/>
                </a:rPr>
                <a:t>∑_𝒄𝒐𝒖𝒏𝒕𝒓𝒚</a:t>
              </a:r>
              <a:r>
                <a:rPr lang="it-IT" sz="1200" i="0">
                  <a:solidFill>
                    <a:sysClr val="windowText" lastClr="000000"/>
                  </a:solidFill>
                  <a:effectLst/>
                  <a:latin typeface="Cambria Math" panose="02040503050406030204" pitchFamily="18" charset="0"/>
                  <a:ea typeface="+mn-ea"/>
                  <a:cs typeface="+mn-cs"/>
                </a:rPr>
                <a:t>▒</a:t>
              </a:r>
              <a:r>
                <a:rPr lang="it-IT" sz="1200" i="0">
                  <a:solidFill>
                    <a:srgbClr val="564CF0"/>
                  </a:solidFill>
                  <a:effectLst/>
                  <a:latin typeface="Cambria Math" panose="02040503050406030204" pitchFamily="18" charset="0"/>
                  <a:ea typeface="+mn-ea"/>
                  <a:cs typeface="+mn-cs"/>
                </a:rPr>
                <a:t>∑</a:t>
              </a:r>
              <a:r>
                <a:rPr lang="fr-FR" sz="1200" b="1" i="0">
                  <a:solidFill>
                    <a:srgbClr val="564CF0"/>
                  </a:solidFill>
                  <a:effectLst/>
                  <a:latin typeface="Cambria Math" panose="02040503050406030204" pitchFamily="18" charset="0"/>
                  <a:ea typeface="+mn-ea"/>
                  <a:cs typeface="+mn-cs"/>
                </a:rPr>
                <a:t>_</a:t>
              </a:r>
              <a:r>
                <a:rPr lang="it-IT" sz="1200" b="1" i="0">
                  <a:solidFill>
                    <a:srgbClr val="564CF0"/>
                  </a:solidFill>
                  <a:effectLst/>
                  <a:latin typeface="Cambria Math" panose="02040503050406030204" pitchFamily="18" charset="0"/>
                  <a:ea typeface="+mn-ea"/>
                  <a:cs typeface="+mn-cs"/>
                </a:rPr>
                <a:t>(</a:t>
              </a:r>
              <a:r>
                <a:rPr lang="fr-FR" sz="1200" b="1" i="0">
                  <a:solidFill>
                    <a:srgbClr val="564CF0"/>
                  </a:solidFill>
                  <a:effectLst/>
                  <a:latin typeface="Cambria Math" panose="02040503050406030204" pitchFamily="18" charset="0"/>
                  <a:ea typeface="+mn-ea"/>
                  <a:cs typeface="+mn-cs"/>
                </a:rPr>
                <a:t>𝒗𝒆𝒉𝒊𝒄𝒍𝒆 𝒕𝒚𝒑𝒆</a:t>
              </a:r>
              <a:r>
                <a:rPr lang="it-IT" sz="1200" b="1" i="0">
                  <a:solidFill>
                    <a:srgbClr val="564CF0"/>
                  </a:solidFill>
                  <a:effectLst/>
                  <a:latin typeface="Cambria Math" panose="02040503050406030204" pitchFamily="18" charset="0"/>
                  <a:ea typeface="+mn-ea"/>
                  <a:cs typeface="+mn-cs"/>
                </a:rPr>
                <a:t>)</a:t>
              </a:r>
              <a:r>
                <a:rPr lang="it-IT" sz="1200" b="1" i="0">
                  <a:solidFill>
                    <a:sysClr val="windowText" lastClr="000000"/>
                  </a:solidFill>
                  <a:effectLst/>
                  <a:latin typeface="Cambria Math" panose="02040503050406030204" pitchFamily="18" charset="0"/>
                  <a:ea typeface="+mn-ea"/>
                  <a:cs typeface="+mn-cs"/>
                </a:rPr>
                <a:t>▒</a:t>
              </a:r>
              <a:r>
                <a:rPr lang="it-IT" sz="1200" b="1" i="0">
                  <a:solidFill>
                    <a:srgbClr val="564CF0"/>
                  </a:solidFill>
                  <a:effectLst/>
                  <a:latin typeface="Cambria Math" panose="02040503050406030204" pitchFamily="18" charset="0"/>
                  <a:ea typeface="+mn-ea"/>
                  <a:cs typeface="+mn-cs"/>
                </a:rPr>
                <a:t>〖</a:t>
              </a:r>
              <a:r>
                <a:rPr lang="fr-FR" sz="1200" b="0" i="0">
                  <a:solidFill>
                    <a:srgbClr val="564CF0"/>
                  </a:solidFill>
                  <a:effectLst/>
                  <a:latin typeface="Cambria Math" panose="02040503050406030204" pitchFamily="18" charset="0"/>
                  <a:ea typeface="+mn-ea"/>
                  <a:cs typeface="+mn-cs"/>
                </a:rPr>
                <a:t>(𝑁_𝑡𝑦𝑝𝑒 [</a:t>
              </a:r>
              <a:r>
                <a:rPr lang="fr-FR" sz="1200" i="0">
                  <a:solidFill>
                    <a:srgbClr val="564CF0"/>
                  </a:solidFill>
                  <a:effectLst/>
                  <a:latin typeface="Cambria Math" panose="02040503050406030204" pitchFamily="18" charset="0"/>
                  <a:ea typeface="+mn-ea"/>
                  <a:cs typeface="+mn-cs"/>
                </a:rPr>
                <a:t>#𝑣ℎ𝑐]∗𝐷_(</a:t>
              </a:r>
              <a:r>
                <a:rPr lang="fr-FR" sz="1200" b="0" i="0">
                  <a:solidFill>
                    <a:srgbClr val="564CF0"/>
                  </a:solidFill>
                  <a:effectLst/>
                  <a:latin typeface="Cambria Math" panose="02040503050406030204" pitchFamily="18" charset="0"/>
                  <a:ea typeface="+mn-ea"/>
                  <a:cs typeface="+mn-cs"/>
                </a:rPr>
                <a:t>𝑣ℎ𝑐,</a:t>
              </a:r>
              <a:r>
                <a:rPr lang="it-IT" sz="1200" b="0" i="0">
                  <a:solidFill>
                    <a:srgbClr val="564CF0"/>
                  </a:solidFill>
                  <a:effectLst/>
                  <a:latin typeface="Cambria Math" panose="02040503050406030204" pitchFamily="18" charset="0"/>
                  <a:ea typeface="+mn-ea"/>
                  <a:cs typeface="+mn-cs"/>
                </a:rPr>
                <a:t>𝑡𝑦𝑝𝑒</a:t>
              </a:r>
              <a:r>
                <a:rPr lang="fr-FR" sz="1200" b="0" i="0">
                  <a:solidFill>
                    <a:srgbClr val="564CF0"/>
                  </a:solidFill>
                  <a:effectLst/>
                  <a:latin typeface="Cambria Math" panose="02040503050406030204" pitchFamily="18" charset="0"/>
                  <a:ea typeface="+mn-ea"/>
                  <a:cs typeface="+mn-cs"/>
                </a:rPr>
                <a:t>) [</a:t>
              </a:r>
              <a:r>
                <a:rPr lang="fr-FR" sz="1200" i="0">
                  <a:solidFill>
                    <a:srgbClr val="564CF0"/>
                  </a:solidFill>
                  <a:effectLst/>
                  <a:latin typeface="Cambria Math" panose="02040503050406030204" pitchFamily="18" charset="0"/>
                  <a:ea typeface="+mn-ea"/>
                  <a:cs typeface="+mn-cs"/>
                </a:rPr>
                <a:t>𝑘𝑚]</a:t>
              </a:r>
              <a:r>
                <a:rPr lang="fr-FR" sz="1200" b="0" i="0">
                  <a:solidFill>
                    <a:srgbClr val="564CF0"/>
                  </a:solidFill>
                  <a:effectLst/>
                  <a:latin typeface="Cambria Math" panose="02040503050406030204" pitchFamily="18" charset="0"/>
                  <a:ea typeface="+mn-ea"/>
                  <a:cs typeface="+mn-cs"/>
                </a:rPr>
                <a:t> 〖∗𝐿𝑅〗_𝑡𝑦𝑝𝑒 [𝑘𝑔/(𝑣ℎ𝑐∗𝑘𝑚)])</a:t>
              </a:r>
              <a:r>
                <a:rPr lang="it-IT" sz="1200" i="0">
                  <a:solidFill>
                    <a:srgbClr val="564CF0"/>
                  </a:solidFill>
                  <a:effectLst/>
                  <a:latin typeface="Cambria Math" panose="02040503050406030204" pitchFamily="18" charset="0"/>
                  <a:ea typeface="+mn-ea"/>
                  <a:cs typeface="+mn-cs"/>
                </a:rPr>
                <a:t>∗</a:t>
              </a:r>
              <a:r>
                <a:rPr lang="it-IT" sz="1200" b="0" i="0">
                  <a:solidFill>
                    <a:sysClr val="windowText" lastClr="000000"/>
                  </a:solidFill>
                  <a:effectLst/>
                  <a:latin typeface="Cambria Math" panose="02040503050406030204" pitchFamily="18" charset="0"/>
                  <a:ea typeface="+mn-ea"/>
                  <a:cs typeface="+mn-cs"/>
                </a:rPr>
                <a:t>〖𝑅𝑅〗_</a:t>
              </a:r>
              <a:r>
                <a:rPr lang="fr-FR" sz="1200" b="0" i="0">
                  <a:solidFill>
                    <a:sysClr val="windowText" lastClr="000000"/>
                  </a:solidFill>
                  <a:effectLst/>
                  <a:latin typeface="Cambria Math" panose="02040503050406030204" pitchFamily="18" charset="0"/>
                  <a:ea typeface="+mn-ea"/>
                  <a:cs typeface="+mn-cs"/>
                </a:rPr>
                <a:t>𝑐𝑜𝑚𝑝𝑎𝑟𝑡𝑚𝑒𝑛𝑡</a:t>
              </a:r>
              <a:r>
                <a:rPr lang="it-IT" sz="1200" b="0" i="0">
                  <a:solidFill>
                    <a:sysClr val="windowText" lastClr="000000"/>
                  </a:solidFill>
                  <a:effectLst/>
                  <a:latin typeface="Cambria Math" panose="02040503050406030204" pitchFamily="18" charset="0"/>
                  <a:ea typeface="+mn-ea"/>
                  <a:cs typeface="+mn-cs"/>
                </a:rPr>
                <a:t> </a:t>
              </a:r>
              <a:r>
                <a:rPr lang="it-IT" sz="1200" i="0">
                  <a:solidFill>
                    <a:sysClr val="windowText" lastClr="000000"/>
                  </a:solidFill>
                  <a:effectLst/>
                  <a:latin typeface="Cambria Math" panose="02040503050406030204" pitchFamily="18" charset="0"/>
                  <a:ea typeface="+mn-ea"/>
                  <a:cs typeface="+mn-cs"/>
                </a:rPr>
                <a:t>(%)</a:t>
              </a:r>
              <a:r>
                <a:rPr lang="it-IT" sz="1200" i="0">
                  <a:solidFill>
                    <a:srgbClr val="564CF0"/>
                  </a:solidFill>
                  <a:effectLst/>
                  <a:latin typeface="Cambria Math" panose="02040503050406030204" pitchFamily="18" charset="0"/>
                  <a:ea typeface="+mn-ea"/>
                  <a:cs typeface="+mn-cs"/>
                </a:rPr>
                <a:t>〗</a:t>
              </a:r>
              <a:endParaRPr lang="fr-FR" sz="1200" i="1">
                <a:solidFill>
                  <a:srgbClr val="564CF0"/>
                </a:solidFill>
                <a:effectLst/>
                <a:latin typeface="Cambria Math" panose="02040503050406030204" pitchFamily="18" charset="0"/>
                <a:ea typeface="+mn-ea"/>
                <a:cs typeface="+mn-cs"/>
              </a:endParaRPr>
            </a:p>
            <a:p>
              <a:endPar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endParaRPr>
            </a:p>
            <a:p>
              <a:endParaRPr kumimoji="0" lang="it-IT" sz="1200" b="0" i="0" u="none" strike="noStrike" kern="0" cap="none" spc="0" normalizeH="0" baseline="0" noProof="0">
                <a:ln>
                  <a:noFill/>
                </a:ln>
                <a:solidFill>
                  <a:srgbClr val="564CF0"/>
                </a:solidFill>
                <a:effectLst/>
                <a:uLnTx/>
                <a:uFillTx/>
                <a:latin typeface="Cambria Math" panose="02040503050406030204" pitchFamily="18" charset="0"/>
                <a:ea typeface="+mn-ea"/>
                <a:cs typeface="+mn-cs"/>
              </a:endParaRPr>
            </a:p>
            <a:p>
              <a:pPr algn="l"/>
              <a:endParaRPr lang="en-GB" sz="800" b="0" i="1">
                <a:solidFill>
                  <a:srgbClr val="564CF0"/>
                </a:solidFill>
              </a:endParaRPr>
            </a:p>
            <a:p>
              <a:pPr algn="l"/>
              <a:endParaRPr lang="en-GB" sz="800" b="0" i="1">
                <a:solidFill>
                  <a:srgbClr val="564CF0"/>
                </a:solidFill>
              </a:endParaRPr>
            </a:p>
            <a:p>
              <a:pPr algn="l"/>
              <a:r>
                <a:rPr lang="en-GB" sz="800" b="0" i="1">
                  <a:solidFill>
                    <a:srgbClr val="564CF0"/>
                  </a:solidFill>
                </a:rPr>
                <a:t>With compartment = ocean, land</a:t>
              </a:r>
            </a:p>
          </xdr:txBody>
        </xdr:sp>
      </mc:Fallback>
    </mc:AlternateContent>
    <xdr:clientData/>
  </xdr:twoCellAnchor>
  <xdr:twoCellAnchor editAs="absolute">
    <xdr:from>
      <xdr:col>3</xdr:col>
      <xdr:colOff>182562</xdr:colOff>
      <xdr:row>4</xdr:row>
      <xdr:rowOff>168418</xdr:rowOff>
    </xdr:from>
    <xdr:to>
      <xdr:col>5</xdr:col>
      <xdr:colOff>391756</xdr:colOff>
      <xdr:row>7</xdr:row>
      <xdr:rowOff>68019</xdr:rowOff>
    </xdr:to>
    <xdr:sp macro="" textlink="">
      <xdr:nvSpPr>
        <xdr:cNvPr id="43" name="TextBox 2">
          <a:extLst>
            <a:ext uri="{FF2B5EF4-FFF2-40B4-BE49-F238E27FC236}">
              <a16:creationId xmlns:a16="http://schemas.microsoft.com/office/drawing/2014/main" id="{AAC5DCB8-AE03-46D6-B1E7-ABFAAD34A170}"/>
            </a:ext>
          </a:extLst>
        </xdr:cNvPr>
        <xdr:cNvSpPr txBox="1"/>
      </xdr:nvSpPr>
      <xdr:spPr>
        <a:xfrm>
          <a:off x="5965825" y="1013762"/>
          <a:ext cx="2581712" cy="435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Epilogue" pitchFamily="2" charset="0"/>
            </a:rPr>
            <a:t>secondary data available in this sheet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62089</xdr:colOff>
      <xdr:row>15</xdr:row>
      <xdr:rowOff>48684</xdr:rowOff>
    </xdr:from>
    <xdr:to>
      <xdr:col>12</xdr:col>
      <xdr:colOff>180974</xdr:colOff>
      <xdr:row>20</xdr:row>
      <xdr:rowOff>91722</xdr:rowOff>
    </xdr:to>
    <xdr:sp macro="" textlink="">
      <xdr:nvSpPr>
        <xdr:cNvPr id="2" name="ZoneTexte 1">
          <a:extLst>
            <a:ext uri="{FF2B5EF4-FFF2-40B4-BE49-F238E27FC236}">
              <a16:creationId xmlns:a16="http://schemas.microsoft.com/office/drawing/2014/main" id="{C78A99DB-6F39-534F-D993-F044AAE029E5}"/>
            </a:ext>
          </a:extLst>
        </xdr:cNvPr>
        <xdr:cNvSpPr txBox="1"/>
      </xdr:nvSpPr>
      <xdr:spPr>
        <a:xfrm>
          <a:off x="5628922" y="2849740"/>
          <a:ext cx="8409163" cy="9602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t>Notes:</a:t>
          </a:r>
        </a:p>
        <a:p>
          <a:r>
            <a:rPr lang="fr-FR" sz="1000" i="1">
              <a:solidFill>
                <a:schemeClr val="dk1"/>
              </a:solidFill>
              <a:effectLst/>
              <a:latin typeface="+mn-lt"/>
              <a:ea typeface="+mn-ea"/>
              <a:cs typeface="+mn-cs"/>
            </a:rPr>
            <a:t>Different</a:t>
          </a:r>
          <a:r>
            <a:rPr lang="fr-FR" sz="1000" i="1" baseline="0">
              <a:solidFill>
                <a:schemeClr val="dk1"/>
              </a:solidFill>
              <a:effectLst/>
              <a:latin typeface="+mn-lt"/>
              <a:ea typeface="+mn-ea"/>
              <a:cs typeface="+mn-cs"/>
            </a:rPr>
            <a:t> terms are used to define the vehicle categories from one study to another, sometimes to signify a same type of vehicle. We selected the categories as defined by an international committee (UNECE). Then, we grouped the several terms into the same category according to our understanding of the study (which does not necesserly communicate the exact definitions of their vehicles). For example, "light commercial vehicles" are assimilated to "light trucks" or "heavy-duty vehicles" are assimilated to "lories", "articulated vehicles" or "long hauls".</a:t>
          </a:r>
          <a:endParaRPr lang="fr-FR" sz="1000" i="1">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lexandrebouchet/Dropbox/3-%20EA%20project%20PLASTEAX/Generator/TOOL_T3.2_v4_Packaging2D_fullbackend_All.xlsx" TargetMode="External"/><Relationship Id="rId1" Type="http://schemas.openxmlformats.org/officeDocument/2006/relationships/externalLinkPath" Target="/Users/alexandrebouchet/Dropbox/3-%20EA%20project%20PLASTEAX/Generator/TOOL_T3.2_v4_Packaging2D_fullbackend_Al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lymtlca-my.sharepoint.com/personal/louisa_ospital_etud_polymtl_ca/Documents/PFN/2023_Inventory/PFN_data_11_2023_v2-1.xlsx" TargetMode="External"/><Relationship Id="rId1" Type="http://schemas.openxmlformats.org/officeDocument/2006/relationships/externalLinkPath" Target="https://dtudk-my.sharepoint.com/personal/ecopu_dtu_dk/Documents/Dokumenter/PFN/TRWP%20module/2023_Inventory/PFN_data_11_2023_v2-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marti/kDrive/Common%20documents/6-%20PLASTEAX/1_DATA%20&amp;%20TECHNICAL/Models%20&amp;%20Generators/TOOL_v4_Packaging2D_Interactive_importwaste_final.xlsm" TargetMode="External"/><Relationship Id="rId2" Type="http://schemas.openxmlformats.org/officeDocument/2006/relationships/externalLinkPath" Target="file:///C:\Users\marti\kDrive\Common%20documents\6-%20PLASTEAX\1_DATA%20&amp;%20TECHNICAL\Models%20&amp;%20Generators\TOOL_v4_Packaging2D_Interactive_importwaste_final.xlsm" TargetMode="External"/><Relationship Id="rId1" Type="http://schemas.openxmlformats.org/officeDocument/2006/relationships/externalLinkPath" Target="/Users/marti/kDrive/Common%20documents/6-%20PLASTEAX/1_DATA%20&amp;%20TECHNICAL/Models%20&amp;%20Generators/TOOL_v4_Packaging2D_Interactive_importwaste_final.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marti/kDrive/Common%20documents/2_EA%20Projets/2022_AFD/4_CALCULATIONS/AFD_Framework%20-%20NewRR.xlsx" TargetMode="External"/><Relationship Id="rId1" Type="http://schemas.openxmlformats.org/officeDocument/2006/relationships/externalLinkPath" Target="/Users/marti/kDrive/Common%20documents/2_EA%20Projets/2022_AFD/4_CALCULATIONS/AFD_Framework%20-%20NewRR.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alexandrebouchet/Dropbox/3-%20EA%20project%20PLASTEAX/1_DATA%20&amp;%20TECHNICAL/Models%20&amp;%20Generators/Report_Generator_PLASTEAX_packaging_automated_20220301.xlsx" TargetMode="External"/><Relationship Id="rId1" Type="http://schemas.openxmlformats.org/officeDocument/2006/relationships/externalLinkPath" Target="/Users/alexandrebouchet/Dropbox/3-%20EA%20project%20PLASTEAX/1_DATA%20&amp;%20TECHNICAL/Models%20&amp;%20Generators/Report_Generator_PLASTEAX_packaging_automated_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lymer_Inpu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s"/>
      <sheetName val="Macro (Packaging)"/>
      <sheetName val="Macro (Textile)"/>
      <sheetName val="Micro (Textile)"/>
      <sheetName val="Micro (Tyres)"/>
      <sheetName val="Updates on tyre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
      <sheetName val="T1.2_DATA_collect_INPUTmacro"/>
      <sheetName val="Intro"/>
      <sheetName val="Instruction"/>
      <sheetName val="Code_structure"/>
      <sheetName val="Back log"/>
      <sheetName val="Interactive Visualization tool"/>
      <sheetName val="Polymer_Input"/>
      <sheetName val="Packaging_Input"/>
      <sheetName val="Categories_Input"/>
      <sheetName val="Backend_waste_management_other"/>
      <sheetName val="Waste management"/>
      <sheetName val="PolymerBySectorMatrix"/>
      <sheetName val="Backend_Data sources_Q score"/>
      <sheetName val="Backend_InformalRecycling"/>
      <sheetName val="PLASTEAX_Output_2D_Littering"/>
      <sheetName val="PLASTEAX_Output"/>
      <sheetName val="PLASTEAX_Output_2D"/>
      <sheetName val="TradeWaste"/>
      <sheetName val="2D"/>
      <sheetName val="Mismanaged_2D"/>
      <sheetName val="Packaging_Output"/>
      <sheetName val="Categories_Output"/>
      <sheetName val="Backend_Exceptions"/>
      <sheetName val="Backend_RuralUrban"/>
      <sheetName val="GPAP_Output"/>
      <sheetName val="Backend_NetInput_BACIvsICIS"/>
      <sheetName val="Backend_waste_managment_EU"/>
      <sheetName val="Backend_PlasticsEU_other-poly"/>
      <sheetName val="Backend_import profiles"/>
      <sheetName val="Polymer_Output"/>
      <sheetName val="Sector_Output"/>
      <sheetName val="Sector_Input"/>
      <sheetName val="Application_Input"/>
      <sheetName val="T3-T5_Data_Exchange"/>
      <sheetName val="Application_Output"/>
      <sheetName val="Backend_GDP_growth"/>
      <sheetName val="Backend_matrices"/>
      <sheetName val="Backend_ICIS_Recycling"/>
      <sheetName val="Backend_ICIS_Recycling_Extra"/>
      <sheetName val="Backend_RR_GIS"/>
      <sheetName val="Backend_Trade_BACI"/>
      <sheetName val="Trade_of_Waste"/>
      <sheetName val="Backend_Prod OR Cap"/>
      <sheetName val="Backend_Capacity_ICIS"/>
      <sheetName val="Backend_Production_ICIS"/>
      <sheetName val="Backend_NetInput_ICIS"/>
      <sheetName val="Backend_CountryCode"/>
      <sheetName val="Backend_WaW"/>
      <sheetName val="Lists"/>
      <sheetName val="Backend_ICIS_Regions"/>
      <sheetName val="Backend_TDM"/>
      <sheetName val="T1d_WaW2 waste"/>
      <sheetName val="T1e_UN Commtrade_dataset"/>
      <sheetName val="T1f_MRIO_dataset"/>
      <sheetName val="T1g.DATA_collect_WASTEm"/>
      <sheetName val="T1h_Data_Collection_WAST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amework Guidelines"/>
      <sheetName val="1 - Solid Waste"/>
      <sheetName val="1 - Solid Waste (2)"/>
      <sheetName val="2 - Waste Water Project"/>
      <sheetName val="3 - Storm Water Project"/>
      <sheetName val="4a - Policy Macro Project"/>
      <sheetName val="4b - Policy Micro Project"/>
      <sheetName val="Backend-Lists"/>
      <sheetName val="Backend PLASTEAX "/>
      <sheetName val="Backend WaW"/>
      <sheetName val="Backend PLP-textile"/>
      <sheetName val="Backend Textiles&amp;flushables"/>
      <sheetName val="Backend Sewage-to-soil "/>
      <sheetName val="Backend Runoff-Water"/>
      <sheetName val="Backend UN-households"/>
      <sheetName val="Backend WDI-population"/>
      <sheetName val="Backend Release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ert information HERE"/>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700922-DB08-4A61-9473-4063E9D992AA}" name="ShPolymer" displayName="ShPolymer" ref="M20:U21" totalsRowShown="0" headerRowDxfId="16" dataDxfId="15">
  <autoFilter ref="M20:U21" xr:uid="{AF700922-DB08-4A61-9473-4063E9D992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E10B8FD-217B-4D70-9073-D45520EAA29C}" name="Vehicle category" dataDxfId="14"/>
    <tableColumn id="2" xr3:uid="{394379DC-F050-4E32-95CD-C6A309E10B8A}" name="Two-wheeler" dataDxfId="13"/>
    <tableColumn id="3" xr3:uid="{8FA31745-EBEA-446F-82FE-47192EFE2F61}" name="Passenger car" dataDxfId="12"/>
    <tableColumn id="4" xr3:uid="{38625F76-E586-469F-BC28-4CEA710A4E54}" name="Bus/coach" dataDxfId="11"/>
    <tableColumn id="5" xr3:uid="{7B810390-AB34-45C7-A612-D39880E35D24}" name="LDV (light)" dataDxfId="10"/>
    <tableColumn id="6" xr3:uid="{DF3B3DE0-55AE-43D3-903D-E2579855E4A5}" name="HDV (medium)" dataDxfId="9"/>
    <tableColumn id="7" xr3:uid="{57B18085-6846-4275-B6E0-0710E084B194}" name="HDV (heavy)" dataDxfId="8"/>
    <tableColumn id="8" xr3:uid="{EE8883B7-B849-4C4D-93C5-50381F186505}" name="Unit" dataDxfId="7"/>
    <tableColumn id="9" xr3:uid="{C9CBEABB-10F3-42ED-B345-4DDEAADA8E1A}" name="Source" dataDxfId="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4661FB8-3315-443C-923C-1BE994A1AF09}" name="Driving_param" displayName="Driving_param" ref="P21:Q34" totalsRowShown="0" headerRowDxfId="5" dataDxfId="4" headerRowBorderDxfId="2" tableBorderDxfId="3" headerRowCellStyle="Normal 3">
  <autoFilter ref="P21:Q34" xr:uid="{94661FB8-3315-443C-923C-1BE994A1AF09}">
    <filterColumn colId="0" hiddenButton="1"/>
    <filterColumn colId="1" hiddenButton="1"/>
  </autoFilter>
  <tableColumns count="2">
    <tableColumn id="1" xr3:uid="{DC971314-DF5D-496B-B78C-B287694948CC}" name="Parameter, p_i" dataDxfId="1"/>
    <tableColumn id="2" xr3:uid="{8780962B-1C7A-48E2-947D-1DE94FD150C8}" name="Large particl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84AC-9448-4185-940C-52620C642F38}">
  <dimension ref="B2:J14"/>
  <sheetViews>
    <sheetView showGridLines="0" zoomScale="90" zoomScaleNormal="90" workbookViewId="0">
      <selection activeCell="E26" sqref="E26"/>
    </sheetView>
  </sheetViews>
  <sheetFormatPr defaultColWidth="11.42578125" defaultRowHeight="14.1"/>
  <cols>
    <col min="1" max="16384" width="11.42578125" style="33"/>
  </cols>
  <sheetData>
    <row r="2" spans="2:10" ht="20.100000000000001">
      <c r="B2" s="281" t="s">
        <v>0</v>
      </c>
      <c r="C2" s="282"/>
      <c r="D2" s="282"/>
      <c r="E2" s="282"/>
      <c r="F2" s="282"/>
      <c r="G2" s="282"/>
      <c r="H2" s="282"/>
      <c r="I2" s="282"/>
      <c r="J2" s="282"/>
    </row>
    <row r="4" spans="2:10">
      <c r="B4" s="283" t="s">
        <v>1</v>
      </c>
    </row>
    <row r="5" spans="2:10" ht="14.45">
      <c r="B5" s="38" t="s">
        <v>2</v>
      </c>
    </row>
    <row r="6" spans="2:10" ht="14.45">
      <c r="B6" s="38"/>
      <c r="C6" s="359" t="s">
        <v>3</v>
      </c>
    </row>
    <row r="7" spans="2:10" ht="14.45">
      <c r="B7" s="38"/>
      <c r="C7" s="344" t="s">
        <v>4</v>
      </c>
    </row>
    <row r="8" spans="2:10">
      <c r="C8" s="344" t="s">
        <v>5</v>
      </c>
    </row>
    <row r="9" spans="2:10">
      <c r="C9" s="344" t="s">
        <v>6</v>
      </c>
    </row>
    <row r="10" spans="2:10" ht="14.45">
      <c r="B10" s="38"/>
      <c r="C10" s="343" t="s">
        <v>7</v>
      </c>
    </row>
    <row r="12" spans="2:10" ht="14.45">
      <c r="B12" s="38" t="s">
        <v>8</v>
      </c>
    </row>
    <row r="13" spans="2:10">
      <c r="C13" s="284" t="s">
        <v>9</v>
      </c>
    </row>
    <row r="14" spans="2:10">
      <c r="C14" s="360"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12A7-283F-4E35-B950-2648EAFEB480}">
  <sheetPr>
    <tabColor rgb="FF6FB1A3"/>
  </sheetPr>
  <dimension ref="A1:AA78"/>
  <sheetViews>
    <sheetView showGridLines="0" zoomScale="80" zoomScaleNormal="80" workbookViewId="0">
      <selection activeCell="I9" sqref="I9"/>
    </sheetView>
  </sheetViews>
  <sheetFormatPr defaultColWidth="11.42578125" defaultRowHeight="14.1"/>
  <cols>
    <col min="1" max="1" width="16.5703125" style="33" customWidth="1"/>
    <col min="2" max="2" width="23.5703125" style="33" customWidth="1"/>
    <col min="3" max="3" width="18.42578125" style="33" customWidth="1"/>
    <col min="4" max="4" width="19.85546875" style="33" customWidth="1"/>
    <col min="5" max="5" width="18.5703125" style="33" bestFit="1" customWidth="1"/>
    <col min="6" max="6" width="18.140625" style="33" bestFit="1" customWidth="1"/>
    <col min="7" max="7" width="17.85546875" style="33" customWidth="1"/>
    <col min="8" max="8" width="16" style="33" customWidth="1"/>
    <col min="9" max="9" width="11.42578125" style="33"/>
    <col min="10" max="10" width="18.85546875" style="33" customWidth="1"/>
    <col min="11" max="12" width="11.42578125" style="33"/>
    <col min="13" max="13" width="11.42578125" style="183"/>
    <col min="14" max="14" width="11.42578125" style="33"/>
    <col min="15" max="15" width="18.140625" style="33" customWidth="1"/>
    <col min="16" max="16" width="16.5703125" style="33" customWidth="1"/>
    <col min="17" max="17" width="22.140625" style="33" customWidth="1"/>
    <col min="18" max="19" width="11.85546875" style="33" bestFit="1" customWidth="1"/>
    <col min="20" max="20" width="15.85546875" style="33" bestFit="1" customWidth="1"/>
    <col min="21" max="21" width="13.42578125" style="33" bestFit="1" customWidth="1"/>
    <col min="22" max="22" width="16.5703125" style="33" customWidth="1"/>
    <col min="23" max="16384" width="11.42578125" style="33"/>
  </cols>
  <sheetData>
    <row r="1" spans="1:15" ht="24.95">
      <c r="A1" s="74"/>
      <c r="B1" s="74"/>
      <c r="C1" s="75" t="s">
        <v>11</v>
      </c>
      <c r="D1" s="75"/>
      <c r="E1" s="74"/>
      <c r="F1" s="74"/>
      <c r="G1" s="74"/>
      <c r="H1" s="74"/>
      <c r="I1" s="74"/>
      <c r="J1" s="74"/>
      <c r="K1" s="74"/>
      <c r="L1" s="76"/>
      <c r="M1" s="249"/>
    </row>
    <row r="2" spans="1:15" ht="24.95">
      <c r="A2" s="285" t="s">
        <v>12</v>
      </c>
      <c r="K2" s="286" t="s">
        <v>13</v>
      </c>
      <c r="L2" s="156"/>
      <c r="M2" s="287"/>
    </row>
    <row r="3" spans="1:15">
      <c r="K3" s="288" t="s">
        <v>14</v>
      </c>
      <c r="L3" s="361"/>
      <c r="M3" s="289"/>
    </row>
    <row r="4" spans="1:15">
      <c r="K4" s="355" t="s">
        <v>15</v>
      </c>
      <c r="L4" s="362"/>
      <c r="M4" s="290"/>
    </row>
    <row r="5" spans="1:15">
      <c r="K5" s="291" t="s">
        <v>16</v>
      </c>
      <c r="L5" s="363"/>
      <c r="M5" s="292"/>
    </row>
    <row r="10" spans="1:15" ht="24.95">
      <c r="A10" s="293" t="s">
        <v>17</v>
      </c>
      <c r="B10" s="283" t="s">
        <v>18</v>
      </c>
      <c r="O10" s="285" t="s">
        <v>19</v>
      </c>
    </row>
    <row r="11" spans="1:15">
      <c r="A11" s="293" t="s">
        <v>20</v>
      </c>
      <c r="B11" s="283" t="s">
        <v>21</v>
      </c>
    </row>
    <row r="12" spans="1:15">
      <c r="B12" s="283"/>
    </row>
    <row r="13" spans="1:15">
      <c r="B13" s="54" t="s">
        <v>22</v>
      </c>
      <c r="C13" s="54" t="s">
        <v>23</v>
      </c>
      <c r="D13" s="54" t="s">
        <v>24</v>
      </c>
      <c r="E13" s="250" t="s">
        <v>25</v>
      </c>
    </row>
    <row r="14" spans="1:15">
      <c r="B14" s="37" t="s">
        <v>26</v>
      </c>
      <c r="C14" s="294"/>
      <c r="D14" s="294"/>
      <c r="E14" s="295">
        <f>C14*D14</f>
        <v>0</v>
      </c>
    </row>
    <row r="15" spans="1:15" ht="14.45">
      <c r="B15" s="37" t="s">
        <v>27</v>
      </c>
      <c r="C15" s="294">
        <v>120000</v>
      </c>
      <c r="D15" s="294">
        <v>80</v>
      </c>
      <c r="E15" s="295">
        <f t="shared" ref="E15:E19" si="0">C15*D15</f>
        <v>9600000</v>
      </c>
      <c r="F15" s="296" t="s">
        <v>28</v>
      </c>
    </row>
    <row r="16" spans="1:15">
      <c r="B16" s="37" t="s">
        <v>29</v>
      </c>
      <c r="C16" s="294"/>
      <c r="D16" s="294"/>
      <c r="E16" s="295">
        <f t="shared" si="0"/>
        <v>0</v>
      </c>
    </row>
    <row r="17" spans="1:24">
      <c r="B17" s="37" t="s">
        <v>30</v>
      </c>
      <c r="C17" s="294"/>
      <c r="D17" s="294"/>
      <c r="E17" s="295">
        <f t="shared" si="0"/>
        <v>0</v>
      </c>
    </row>
    <row r="18" spans="1:24">
      <c r="B18" s="37" t="s">
        <v>31</v>
      </c>
      <c r="C18" s="294">
        <v>54000</v>
      </c>
      <c r="D18" s="294">
        <v>200</v>
      </c>
      <c r="E18" s="295">
        <f t="shared" si="0"/>
        <v>10800000</v>
      </c>
    </row>
    <row r="19" spans="1:24">
      <c r="B19" s="37" t="s">
        <v>32</v>
      </c>
      <c r="C19" s="294"/>
      <c r="D19" s="294"/>
      <c r="E19" s="295">
        <f t="shared" si="0"/>
        <v>0</v>
      </c>
    </row>
    <row r="21" spans="1:24" s="193" customFormat="1">
      <c r="M21" s="199"/>
    </row>
    <row r="23" spans="1:24">
      <c r="A23" s="293" t="s">
        <v>33</v>
      </c>
      <c r="B23" s="283" t="s">
        <v>34</v>
      </c>
    </row>
    <row r="25" spans="1:24" ht="18">
      <c r="B25" s="364" t="s">
        <v>35</v>
      </c>
      <c r="C25" s="305"/>
      <c r="D25" s="294" t="s">
        <v>36</v>
      </c>
      <c r="O25" s="34" t="s">
        <v>37</v>
      </c>
    </row>
    <row r="27" spans="1:24" ht="15.6">
      <c r="B27" s="54" t="s">
        <v>22</v>
      </c>
      <c r="C27" s="42" t="s">
        <v>26</v>
      </c>
      <c r="D27" s="42" t="s">
        <v>27</v>
      </c>
      <c r="E27" s="42" t="s">
        <v>29</v>
      </c>
      <c r="F27" s="42" t="s">
        <v>30</v>
      </c>
      <c r="G27" s="42" t="s">
        <v>31</v>
      </c>
      <c r="H27" s="42" t="s">
        <v>32</v>
      </c>
      <c r="I27" s="422" t="s">
        <v>38</v>
      </c>
      <c r="J27" s="423"/>
      <c r="K27" s="423"/>
      <c r="P27" s="431" t="s">
        <v>39</v>
      </c>
      <c r="Q27" s="432"/>
      <c r="R27" s="433"/>
      <c r="S27" s="431" t="s">
        <v>40</v>
      </c>
      <c r="T27" s="432"/>
      <c r="U27" s="433"/>
      <c r="V27" s="297"/>
    </row>
    <row r="28" spans="1:24" ht="15.6">
      <c r="B28" s="54" t="s">
        <v>41</v>
      </c>
      <c r="C28" s="252">
        <f t="shared" ref="C28:H28" si="1">IF($D$25=$O$29, P29*10^-6,IF($D$25=$O$30,P30*10^-6,NA()))</f>
        <v>2.9360016000000004E-5</v>
      </c>
      <c r="D28" s="252">
        <f t="shared" si="1"/>
        <v>6.2563200000000004E-5</v>
      </c>
      <c r="E28" s="252">
        <f t="shared" si="1"/>
        <v>4.1506214400000008E-4</v>
      </c>
      <c r="F28" s="252">
        <f t="shared" si="1"/>
        <v>9.0091008000000011E-5</v>
      </c>
      <c r="G28" s="252">
        <f t="shared" si="1"/>
        <v>7.2260496000000013E-4</v>
      </c>
      <c r="H28" s="252">
        <f t="shared" si="1"/>
        <v>8.479548000000001E-4</v>
      </c>
      <c r="I28" s="33" t="s">
        <v>42</v>
      </c>
      <c r="O28" s="298" t="s">
        <v>43</v>
      </c>
      <c r="P28" s="299" t="s">
        <v>44</v>
      </c>
      <c r="Q28" s="299" t="s">
        <v>27</v>
      </c>
      <c r="R28" s="299" t="s">
        <v>29</v>
      </c>
      <c r="S28" s="299" t="s">
        <v>30</v>
      </c>
      <c r="T28" s="299" t="s">
        <v>31</v>
      </c>
      <c r="U28" s="299" t="s">
        <v>32</v>
      </c>
      <c r="V28" s="299" t="s">
        <v>45</v>
      </c>
      <c r="W28" s="429" t="s">
        <v>38</v>
      </c>
      <c r="X28" s="430"/>
    </row>
    <row r="29" spans="1:24" ht="24" customHeight="1">
      <c r="B29" s="54" t="s">
        <v>25</v>
      </c>
      <c r="C29" s="44">
        <f>E14</f>
        <v>0</v>
      </c>
      <c r="D29" s="44">
        <f>E15</f>
        <v>9600000</v>
      </c>
      <c r="E29" s="44">
        <f>E16</f>
        <v>0</v>
      </c>
      <c r="F29" s="44">
        <f>E17</f>
        <v>0</v>
      </c>
      <c r="G29" s="44">
        <f>E18</f>
        <v>10800000</v>
      </c>
      <c r="H29" s="44">
        <f>E19</f>
        <v>0</v>
      </c>
      <c r="I29" s="33" t="s">
        <v>46</v>
      </c>
      <c r="O29" s="300" t="s">
        <v>47</v>
      </c>
      <c r="P29" s="301">
        <f>'Loss Rates_generic'!C12</f>
        <v>13.14</v>
      </c>
      <c r="Q29" s="301">
        <f>'Loss Rates_generic'!D12</f>
        <v>28</v>
      </c>
      <c r="R29" s="301">
        <f>'Loss Rates_generic'!E12</f>
        <v>185.76000000000002</v>
      </c>
      <c r="S29" s="301">
        <f>'Loss Rates_generic'!F12</f>
        <v>40.32</v>
      </c>
      <c r="T29" s="301">
        <f>'Loss Rates_generic'!G12</f>
        <v>323.39999999999998</v>
      </c>
      <c r="U29" s="301">
        <f>'Loss Rates_generic'!H12</f>
        <v>379.5</v>
      </c>
      <c r="V29" s="302" t="s">
        <v>48</v>
      </c>
      <c r="W29" s="303"/>
    </row>
    <row r="30" spans="1:24" ht="27.95">
      <c r="B30" s="251" t="s">
        <v>49</v>
      </c>
      <c r="C30" s="304">
        <f>C28*C29</f>
        <v>0</v>
      </c>
      <c r="D30" s="304">
        <f>D28*D29</f>
        <v>600.60672</v>
      </c>
      <c r="E30" s="304">
        <f t="shared" ref="E30:H30" si="2">E28*E29</f>
        <v>0</v>
      </c>
      <c r="F30" s="304">
        <f t="shared" si="2"/>
        <v>0</v>
      </c>
      <c r="G30" s="304">
        <f t="shared" si="2"/>
        <v>7804.1335680000011</v>
      </c>
      <c r="H30" s="304">
        <f t="shared" si="2"/>
        <v>0</v>
      </c>
      <c r="O30" s="300" t="s">
        <v>36</v>
      </c>
      <c r="P30" s="301">
        <f>'Loss Rates_parametrized'!C41</f>
        <v>29.360016000000005</v>
      </c>
      <c r="Q30" s="301">
        <f>'Loss Rates_parametrized'!D41</f>
        <v>62.563200000000009</v>
      </c>
      <c r="R30" s="301">
        <f>'Loss Rates_parametrized'!E41</f>
        <v>415.0621440000001</v>
      </c>
      <c r="S30" s="301">
        <f>'Loss Rates_parametrized'!F41</f>
        <v>90.091008000000016</v>
      </c>
      <c r="T30" s="301">
        <f>'Loss Rates_parametrized'!G41</f>
        <v>722.60496000000012</v>
      </c>
      <c r="U30" s="301">
        <f>'Loss Rates_parametrized'!H41</f>
        <v>847.95480000000009</v>
      </c>
      <c r="V30" s="302" t="s">
        <v>48</v>
      </c>
    </row>
    <row r="33" spans="1:27">
      <c r="O33" s="305" t="s">
        <v>50</v>
      </c>
      <c r="P33" s="305"/>
      <c r="Q33" s="305"/>
      <c r="R33" s="305"/>
      <c r="S33" s="305"/>
      <c r="T33" s="305"/>
      <c r="U33" s="305"/>
      <c r="V33" s="305"/>
    </row>
    <row r="34" spans="1:27">
      <c r="O34" s="305" t="s">
        <v>51</v>
      </c>
      <c r="P34" s="305"/>
      <c r="Q34" s="305"/>
      <c r="R34" s="305"/>
      <c r="S34" s="305"/>
      <c r="T34" s="305"/>
      <c r="U34" s="305"/>
      <c r="V34" s="305"/>
      <c r="W34" s="305"/>
      <c r="X34" s="305"/>
      <c r="Y34" s="305"/>
    </row>
    <row r="36" spans="1:27" s="193" customFormat="1">
      <c r="D36" s="365"/>
      <c r="M36" s="199"/>
    </row>
    <row r="37" spans="1:27">
      <c r="D37" s="306"/>
    </row>
    <row r="38" spans="1:27" ht="18">
      <c r="A38" s="293" t="s">
        <v>52</v>
      </c>
      <c r="B38" s="307" t="s">
        <v>53</v>
      </c>
      <c r="C38" s="236"/>
      <c r="D38" s="236"/>
      <c r="E38" s="236"/>
      <c r="F38" s="236"/>
      <c r="G38" s="236"/>
      <c r="H38" s="236"/>
      <c r="O38" s="34" t="s">
        <v>54</v>
      </c>
      <c r="P38" s="40"/>
      <c r="Q38" s="40"/>
      <c r="R38" s="40"/>
      <c r="S38" s="40"/>
      <c r="T38" s="40"/>
      <c r="U38" s="40"/>
      <c r="V38" s="40"/>
      <c r="W38" s="40"/>
    </row>
    <row r="39" spans="1:27" ht="31.5" customHeight="1">
      <c r="B39" s="283" t="s">
        <v>55</v>
      </c>
      <c r="C39" s="308">
        <f>SUMPRODUCT(C30:H30)</f>
        <v>8404.7402880000009</v>
      </c>
      <c r="D39" s="309" t="s">
        <v>56</v>
      </c>
      <c r="E39" s="296" t="s">
        <v>57</v>
      </c>
      <c r="O39" s="77"/>
      <c r="P39" s="424" t="s">
        <v>58</v>
      </c>
      <c r="Q39" s="425"/>
      <c r="R39" s="425"/>
      <c r="S39" s="426"/>
      <c r="T39" s="427" t="s">
        <v>59</v>
      </c>
      <c r="U39" s="424" t="s">
        <v>60</v>
      </c>
      <c r="V39" s="426"/>
    </row>
    <row r="40" spans="1:27" ht="17.45">
      <c r="B40" s="38" t="s">
        <v>61</v>
      </c>
      <c r="C40" s="308">
        <f>C39/10^3</f>
        <v>8.4047402880000011</v>
      </c>
      <c r="D40" s="309" t="s">
        <v>62</v>
      </c>
      <c r="O40" s="310" t="s">
        <v>63</v>
      </c>
      <c r="P40" s="299" t="s">
        <v>64</v>
      </c>
      <c r="Q40" s="299" t="s">
        <v>65</v>
      </c>
      <c r="R40" s="299" t="s">
        <v>66</v>
      </c>
      <c r="S40" s="299" t="s">
        <v>67</v>
      </c>
      <c r="T40" s="428"/>
      <c r="U40" s="253" t="s">
        <v>68</v>
      </c>
      <c r="V40" s="253" t="s">
        <v>69</v>
      </c>
      <c r="W40" s="429" t="s">
        <v>38</v>
      </c>
      <c r="X40" s="430"/>
    </row>
    <row r="41" spans="1:27" ht="23.1" customHeight="1">
      <c r="O41" s="300" t="s">
        <v>70</v>
      </c>
      <c r="P41" s="254">
        <f>'Release Rates &amp; Leakage'!D20</f>
        <v>0.02</v>
      </c>
      <c r="Q41" s="254">
        <f>'Release Rates &amp; Leakage'!E20</f>
        <v>0.15</v>
      </c>
      <c r="R41" s="254">
        <f>'Release Rates &amp; Leakage'!F20</f>
        <v>0.66</v>
      </c>
      <c r="S41" s="254">
        <f>'Release Rates &amp; Leakage'!G20</f>
        <v>0.04</v>
      </c>
      <c r="T41" s="254">
        <f>'Release Rates &amp; Leakage'!H20</f>
        <v>0.14000000000000001</v>
      </c>
      <c r="U41" s="254">
        <f>'Release Rates &amp; Leakage'!I20</f>
        <v>0.17</v>
      </c>
      <c r="V41" s="254">
        <f>'Release Rates &amp; Leakage'!J20</f>
        <v>0.69</v>
      </c>
    </row>
    <row r="42" spans="1:27" ht="27.95">
      <c r="C42" s="42" t="s">
        <v>71</v>
      </c>
      <c r="D42" s="42" t="s">
        <v>72</v>
      </c>
      <c r="E42" s="42" t="s">
        <v>73</v>
      </c>
      <c r="F42" s="42" t="s">
        <v>74</v>
      </c>
      <c r="G42" s="311" t="s">
        <v>75</v>
      </c>
      <c r="H42" s="255" t="s">
        <v>68</v>
      </c>
      <c r="I42" s="255" t="s">
        <v>69</v>
      </c>
      <c r="T42" s="105"/>
    </row>
    <row r="43" spans="1:27" ht="19.5" customHeight="1">
      <c r="B43" s="256" t="s">
        <v>76</v>
      </c>
      <c r="C43" s="257">
        <f>$C$39*P41</f>
        <v>168.09480576000001</v>
      </c>
      <c r="D43" s="257">
        <f t="shared" ref="D43:I43" si="3">$C$39*Q41</f>
        <v>1260.7110432000002</v>
      </c>
      <c r="E43" s="257">
        <f t="shared" si="3"/>
        <v>5547.1285900800012</v>
      </c>
      <c r="F43" s="257">
        <f t="shared" si="3"/>
        <v>336.18961152000003</v>
      </c>
      <c r="G43" s="312">
        <f t="shared" si="3"/>
        <v>1176.6636403200002</v>
      </c>
      <c r="H43" s="258">
        <f t="shared" si="3"/>
        <v>1428.8058489600003</v>
      </c>
      <c r="I43" s="259">
        <f t="shared" si="3"/>
        <v>5799.2707987200001</v>
      </c>
      <c r="O43" s="305" t="s">
        <v>77</v>
      </c>
      <c r="P43" s="305"/>
      <c r="Q43" s="305"/>
      <c r="R43" s="305"/>
      <c r="S43" s="305"/>
      <c r="T43" s="305"/>
      <c r="U43" s="305"/>
      <c r="V43" s="305"/>
      <c r="W43" s="305"/>
      <c r="X43" s="305"/>
      <c r="Y43" s="305"/>
      <c r="Z43" s="305"/>
      <c r="AA43" s="305"/>
    </row>
    <row r="44" spans="1:27">
      <c r="G44" s="306"/>
      <c r="I44" s="306"/>
    </row>
    <row r="45" spans="1:27">
      <c r="A45" s="40"/>
      <c r="B45" s="313" t="s">
        <v>78</v>
      </c>
      <c r="C45" s="40"/>
      <c r="D45" s="40"/>
      <c r="E45" s="40"/>
      <c r="F45" s="40"/>
      <c r="G45" s="40"/>
      <c r="H45" s="40"/>
      <c r="I45" s="40"/>
      <c r="J45" s="40"/>
    </row>
    <row r="46" spans="1:27">
      <c r="A46" s="40"/>
      <c r="B46" s="313"/>
      <c r="C46" s="40"/>
      <c r="D46" s="40"/>
      <c r="E46" s="40"/>
      <c r="F46" s="40"/>
      <c r="G46" s="40"/>
      <c r="H46" s="40"/>
      <c r="I46" s="40"/>
      <c r="J46" s="40"/>
    </row>
    <row r="47" spans="1:27">
      <c r="A47" s="40"/>
      <c r="C47" s="313"/>
      <c r="D47" s="313"/>
      <c r="E47" s="313"/>
      <c r="F47" s="313"/>
      <c r="G47" s="313"/>
      <c r="H47" s="313"/>
      <c r="I47" s="313"/>
      <c r="J47" s="313"/>
    </row>
    <row r="48" spans="1:27" s="367" customFormat="1" ht="15.6">
      <c r="A48" s="366"/>
      <c r="B48" s="366"/>
      <c r="C48" s="366"/>
      <c r="D48" s="366"/>
      <c r="E48" s="366"/>
      <c r="F48" s="366"/>
      <c r="G48" s="366"/>
      <c r="H48" s="366"/>
      <c r="I48" s="366"/>
      <c r="J48" s="366"/>
      <c r="K48" s="193"/>
      <c r="L48" s="193"/>
      <c r="M48" s="199"/>
    </row>
    <row r="49" spans="1:18">
      <c r="A49" s="40"/>
      <c r="B49" s="40"/>
      <c r="C49" s="40"/>
      <c r="D49" s="40"/>
      <c r="E49" s="40"/>
      <c r="F49" s="40"/>
      <c r="G49" s="40"/>
      <c r="H49" s="40"/>
      <c r="I49" s="40"/>
      <c r="J49" s="40"/>
    </row>
    <row r="50" spans="1:18">
      <c r="A50" s="293" t="s">
        <v>79</v>
      </c>
      <c r="B50" s="307" t="s">
        <v>80</v>
      </c>
      <c r="D50" s="40"/>
      <c r="E50" s="40"/>
      <c r="F50" s="40"/>
      <c r="G50" s="40"/>
      <c r="H50" s="40"/>
      <c r="I50" s="40"/>
      <c r="J50" s="40"/>
      <c r="K50" s="40"/>
      <c r="L50" s="40"/>
    </row>
    <row r="51" spans="1:18" ht="20.100000000000001" customHeight="1">
      <c r="A51" s="40"/>
      <c r="B51" s="33" t="s">
        <v>81</v>
      </c>
      <c r="C51" s="40"/>
      <c r="D51" s="40"/>
      <c r="E51" s="40"/>
      <c r="F51" s="40"/>
      <c r="G51" s="40"/>
      <c r="H51" s="40"/>
      <c r="I51" s="40"/>
      <c r="J51" s="40"/>
      <c r="K51" s="40"/>
      <c r="L51" s="40"/>
    </row>
    <row r="52" spans="1:18">
      <c r="A52" s="40"/>
      <c r="E52" s="40"/>
      <c r="F52" s="40"/>
      <c r="G52" s="40"/>
      <c r="H52" s="40"/>
      <c r="I52" s="40"/>
      <c r="J52" s="40"/>
      <c r="K52" s="40"/>
      <c r="L52" s="40"/>
    </row>
    <row r="53" spans="1:18" ht="24.95">
      <c r="A53" s="285"/>
      <c r="E53" s="40"/>
      <c r="F53" s="40"/>
      <c r="G53" s="40"/>
      <c r="H53" s="40"/>
      <c r="I53" s="40"/>
      <c r="J53" s="40"/>
      <c r="K53" s="40"/>
      <c r="L53" s="40"/>
    </row>
    <row r="54" spans="1:18">
      <c r="A54" s="40"/>
      <c r="E54" s="40"/>
      <c r="F54" s="40"/>
      <c r="G54" s="40"/>
      <c r="H54" s="40"/>
      <c r="I54" s="40"/>
      <c r="J54" s="40"/>
      <c r="K54" s="40"/>
      <c r="L54" s="40"/>
    </row>
    <row r="55" spans="1:18">
      <c r="A55" s="40"/>
      <c r="E55" s="40"/>
      <c r="F55" s="40"/>
      <c r="G55" s="40"/>
      <c r="H55" s="40"/>
      <c r="I55" s="40"/>
      <c r="J55" s="40"/>
      <c r="K55" s="40"/>
      <c r="L55" s="40"/>
    </row>
    <row r="56" spans="1:18">
      <c r="A56" s="40"/>
      <c r="E56" s="40"/>
      <c r="F56" s="40"/>
      <c r="G56" s="40"/>
      <c r="H56" s="40"/>
      <c r="I56" s="40"/>
      <c r="J56" s="40"/>
      <c r="K56" s="40"/>
      <c r="L56" s="40"/>
    </row>
    <row r="57" spans="1:18">
      <c r="A57" s="40"/>
      <c r="E57" s="40"/>
      <c r="F57" s="40"/>
      <c r="G57" s="40"/>
      <c r="H57" s="40"/>
      <c r="I57" s="40"/>
      <c r="J57" s="40"/>
      <c r="K57" s="40"/>
      <c r="L57" s="40"/>
    </row>
    <row r="58" spans="1:18" ht="18">
      <c r="A58" s="40"/>
      <c r="E58" s="40"/>
      <c r="F58" s="40"/>
      <c r="G58" s="40"/>
      <c r="H58" s="40"/>
      <c r="I58" s="40"/>
      <c r="J58" s="40"/>
      <c r="K58" s="40"/>
      <c r="L58" s="40"/>
      <c r="O58" s="34" t="s">
        <v>82</v>
      </c>
    </row>
    <row r="59" spans="1:18">
      <c r="A59" s="40"/>
      <c r="E59" s="40"/>
      <c r="F59" s="40"/>
      <c r="G59" s="40"/>
      <c r="H59" s="40"/>
      <c r="I59" s="40"/>
      <c r="J59" s="40"/>
      <c r="K59" s="40"/>
      <c r="L59" s="40"/>
    </row>
    <row r="60" spans="1:18">
      <c r="A60" s="40"/>
      <c r="E60" s="40"/>
      <c r="F60" s="40"/>
      <c r="G60" s="40"/>
      <c r="H60" s="40"/>
      <c r="I60" s="40"/>
      <c r="J60" s="40"/>
      <c r="K60" s="40"/>
      <c r="L60" s="40"/>
    </row>
    <row r="61" spans="1:18" ht="27.95">
      <c r="A61" s="40"/>
      <c r="E61" s="40"/>
      <c r="F61" s="40"/>
      <c r="G61" s="40"/>
      <c r="H61" s="40"/>
      <c r="I61" s="40"/>
      <c r="J61" s="40"/>
      <c r="K61" s="40"/>
      <c r="L61" s="40"/>
      <c r="O61" s="35"/>
      <c r="P61" s="47" t="s">
        <v>22</v>
      </c>
      <c r="Q61" s="48" t="s">
        <v>83</v>
      </c>
      <c r="R61" s="260" t="s">
        <v>38</v>
      </c>
    </row>
    <row r="62" spans="1:18" ht="15.6" customHeight="1">
      <c r="O62" s="419" t="s">
        <v>39</v>
      </c>
      <c r="P62" s="45" t="s">
        <v>26</v>
      </c>
      <c r="Q62" s="46">
        <v>1</v>
      </c>
      <c r="R62" s="41" t="s">
        <v>84</v>
      </c>
    </row>
    <row r="63" spans="1:18">
      <c r="B63" s="54" t="s">
        <v>22</v>
      </c>
      <c r="C63" s="42" t="s">
        <v>26</v>
      </c>
      <c r="D63" s="42" t="s">
        <v>27</v>
      </c>
      <c r="E63" s="42" t="s">
        <v>29</v>
      </c>
      <c r="F63" s="42" t="s">
        <v>30</v>
      </c>
      <c r="G63" s="42" t="s">
        <v>31</v>
      </c>
      <c r="H63" s="42" t="s">
        <v>32</v>
      </c>
      <c r="O63" s="420"/>
      <c r="P63" s="45" t="s">
        <v>27</v>
      </c>
      <c r="Q63" s="46" t="s">
        <v>85</v>
      </c>
      <c r="R63" s="41" t="s">
        <v>84</v>
      </c>
    </row>
    <row r="64" spans="1:18" ht="27.95">
      <c r="B64" s="251" t="s">
        <v>49</v>
      </c>
      <c r="C64" s="252">
        <f t="shared" ref="C64:H64" si="4">C30</f>
        <v>0</v>
      </c>
      <c r="D64" s="252">
        <f t="shared" si="4"/>
        <v>600.60672</v>
      </c>
      <c r="E64" s="252">
        <f t="shared" si="4"/>
        <v>0</v>
      </c>
      <c r="F64" s="252">
        <f t="shared" si="4"/>
        <v>0</v>
      </c>
      <c r="G64" s="252">
        <f t="shared" si="4"/>
        <v>7804.1335680000011</v>
      </c>
      <c r="H64" s="252">
        <f t="shared" si="4"/>
        <v>0</v>
      </c>
      <c r="O64" s="421"/>
      <c r="P64" s="45" t="s">
        <v>29</v>
      </c>
      <c r="Q64" s="46">
        <v>40</v>
      </c>
      <c r="R64" s="41" t="s">
        <v>86</v>
      </c>
    </row>
    <row r="65" spans="2:22" ht="20.45" customHeight="1">
      <c r="B65" s="54" t="s">
        <v>87</v>
      </c>
      <c r="C65" s="44">
        <f>Q62</f>
        <v>1</v>
      </c>
      <c r="D65" s="44" t="str">
        <f>Q63</f>
        <v>1.6</v>
      </c>
      <c r="E65" s="44">
        <f>Q64</f>
        <v>40</v>
      </c>
      <c r="F65" s="44">
        <f>Q67</f>
        <v>2000</v>
      </c>
      <c r="G65" s="44">
        <f>Q68</f>
        <v>8000</v>
      </c>
      <c r="H65" s="44">
        <f>Q69</f>
        <v>12000</v>
      </c>
      <c r="I65" s="305" t="s">
        <v>88</v>
      </c>
      <c r="J65" s="305"/>
      <c r="K65" s="305"/>
      <c r="Q65" s="46"/>
      <c r="R65" s="356" t="s">
        <v>89</v>
      </c>
      <c r="S65" s="16"/>
      <c r="T65" s="16"/>
      <c r="U65" s="16"/>
      <c r="V65" s="16"/>
    </row>
    <row r="66" spans="2:22" ht="27.95">
      <c r="B66" s="251" t="s">
        <v>90</v>
      </c>
      <c r="C66" s="304">
        <f>C64/C65</f>
        <v>0</v>
      </c>
      <c r="D66" s="304">
        <f t="shared" ref="D66:H66" si="5">D64/D65</f>
        <v>375.37919999999997</v>
      </c>
      <c r="E66" s="304">
        <f t="shared" si="5"/>
        <v>0</v>
      </c>
      <c r="F66" s="304">
        <f t="shared" si="5"/>
        <v>0</v>
      </c>
      <c r="G66" s="304">
        <f>G64/G65</f>
        <v>0.97551669600000013</v>
      </c>
      <c r="H66" s="304">
        <f t="shared" si="5"/>
        <v>0</v>
      </c>
      <c r="P66" s="47" t="s">
        <v>22</v>
      </c>
      <c r="Q66" s="48" t="s">
        <v>91</v>
      </c>
      <c r="R66" s="260" t="s">
        <v>38</v>
      </c>
    </row>
    <row r="67" spans="2:22">
      <c r="O67" s="419" t="s">
        <v>40</v>
      </c>
      <c r="P67" s="45" t="s">
        <v>30</v>
      </c>
      <c r="Q67" s="342">
        <v>2000</v>
      </c>
      <c r="R67" s="41" t="s">
        <v>92</v>
      </c>
    </row>
    <row r="68" spans="2:22">
      <c r="B68" s="314" t="s">
        <v>93</v>
      </c>
      <c r="O68" s="420"/>
      <c r="P68" s="45" t="s">
        <v>31</v>
      </c>
      <c r="Q68" s="342">
        <v>8000</v>
      </c>
      <c r="R68" s="41" t="s">
        <v>92</v>
      </c>
    </row>
    <row r="69" spans="2:22">
      <c r="B69" s="314" t="s">
        <v>94</v>
      </c>
      <c r="O69" s="421"/>
      <c r="P69" s="49" t="s">
        <v>32</v>
      </c>
      <c r="Q69" s="342">
        <v>12000</v>
      </c>
      <c r="R69" s="41" t="s">
        <v>92</v>
      </c>
    </row>
    <row r="74" spans="2:22" ht="21">
      <c r="P74" s="357"/>
    </row>
    <row r="75" spans="2:22" ht="21">
      <c r="P75" s="357"/>
    </row>
    <row r="76" spans="2:22" ht="21">
      <c r="P76" s="357"/>
    </row>
    <row r="77" spans="2:22" ht="21">
      <c r="P77" s="357"/>
    </row>
    <row r="78" spans="2:22" ht="21">
      <c r="P78" s="358"/>
    </row>
  </sheetData>
  <mergeCells count="10">
    <mergeCell ref="U39:V39"/>
    <mergeCell ref="W28:X28"/>
    <mergeCell ref="P27:R27"/>
    <mergeCell ref="S27:U27"/>
    <mergeCell ref="W40:X40"/>
    <mergeCell ref="O62:O64"/>
    <mergeCell ref="O67:O69"/>
    <mergeCell ref="I27:K27"/>
    <mergeCell ref="P39:S39"/>
    <mergeCell ref="T39:T40"/>
  </mergeCells>
  <dataValidations count="1">
    <dataValidation type="list" allowBlank="1" showInputMessage="1" showErrorMessage="1" sqref="D25" xr:uid="{DEC79AD3-9C52-4981-B00A-CD81CC9B87E8}">
      <formula1>$O$29:$O$30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023D-51AE-4898-BA28-93B7008FACA1}">
  <sheetPr>
    <tabColor rgb="FFC6E0DA"/>
  </sheetPr>
  <dimension ref="A1:W42"/>
  <sheetViews>
    <sheetView showGridLines="0" zoomScale="80" zoomScaleNormal="90" workbookViewId="0">
      <selection activeCell="J21" sqref="J21"/>
    </sheetView>
  </sheetViews>
  <sheetFormatPr defaultColWidth="11.42578125" defaultRowHeight="14.1"/>
  <cols>
    <col min="1" max="1" width="11.42578125" style="268"/>
    <col min="2" max="2" width="29.140625" style="268" customWidth="1"/>
    <col min="3" max="3" width="16.5703125" style="268" bestFit="1" customWidth="1"/>
    <col min="4" max="4" width="20.140625" style="268" customWidth="1"/>
    <col min="5" max="5" width="12.85546875" style="268" bestFit="1" customWidth="1"/>
    <col min="6" max="6" width="12.140625" style="268" bestFit="1" customWidth="1"/>
    <col min="7" max="7" width="16.140625" style="268" bestFit="1" customWidth="1"/>
    <col min="8" max="8" width="13.85546875" style="268" bestFit="1" customWidth="1"/>
    <col min="9" max="9" width="11.42578125" style="268"/>
    <col min="10" max="10" width="18.85546875" style="268" customWidth="1"/>
    <col min="11" max="11" width="11.42578125" style="270"/>
    <col min="12" max="12" width="11.42578125" style="268"/>
    <col min="13" max="13" width="29.140625" style="268" customWidth="1"/>
    <col min="14" max="14" width="13.42578125" style="268" bestFit="1" customWidth="1"/>
    <col min="15" max="15" width="15.5703125" style="268" bestFit="1" customWidth="1"/>
    <col min="16" max="16" width="11.85546875" style="268" bestFit="1" customWidth="1"/>
    <col min="17" max="17" width="12.42578125" style="268" customWidth="1"/>
    <col min="18" max="18" width="17.85546875" style="268" customWidth="1"/>
    <col min="19" max="19" width="14.85546875" style="268" customWidth="1"/>
    <col min="20" max="20" width="11.42578125" style="268"/>
    <col min="21" max="21" width="12.140625" style="268" bestFit="1" customWidth="1"/>
    <col min="22" max="22" width="11.42578125" style="268"/>
    <col min="23" max="23" width="15.42578125" style="268" customWidth="1"/>
    <col min="24" max="16384" width="11.42578125" style="268"/>
  </cols>
  <sheetData>
    <row r="1" spans="1:23" ht="24.95">
      <c r="A1" s="265"/>
      <c r="B1" s="265"/>
      <c r="C1" s="266" t="s">
        <v>95</v>
      </c>
      <c r="D1" s="266"/>
      <c r="E1" s="265"/>
      <c r="F1" s="265"/>
      <c r="G1" s="265"/>
      <c r="H1" s="265"/>
      <c r="I1" s="265"/>
      <c r="J1" s="265"/>
      <c r="K1" s="267"/>
    </row>
    <row r="2" spans="1:23" ht="24.95">
      <c r="B2" s="269" t="s">
        <v>96</v>
      </c>
    </row>
    <row r="5" spans="1:23" ht="24.95">
      <c r="M5" s="285" t="s">
        <v>19</v>
      </c>
    </row>
    <row r="7" spans="1:23" ht="23.1">
      <c r="B7" s="271" t="s">
        <v>97</v>
      </c>
      <c r="M7" s="272" t="s">
        <v>98</v>
      </c>
    </row>
    <row r="9" spans="1:23" ht="15.6">
      <c r="C9" s="434" t="s">
        <v>39</v>
      </c>
      <c r="D9" s="435"/>
      <c r="E9" s="436"/>
      <c r="F9" s="434" t="s">
        <v>40</v>
      </c>
      <c r="G9" s="435"/>
      <c r="H9" s="436"/>
      <c r="I9" s="15"/>
      <c r="N9" s="441" t="s">
        <v>39</v>
      </c>
      <c r="O9" s="442"/>
      <c r="P9" s="444"/>
      <c r="Q9" s="441" t="s">
        <v>40</v>
      </c>
      <c r="R9" s="442"/>
      <c r="S9" s="444"/>
      <c r="T9" s="10"/>
      <c r="U9" s="11"/>
    </row>
    <row r="10" spans="1:23" ht="15.6">
      <c r="B10" s="243" t="s">
        <v>43</v>
      </c>
      <c r="C10" s="273" t="s">
        <v>44</v>
      </c>
      <c r="D10" s="273" t="s">
        <v>27</v>
      </c>
      <c r="E10" s="273" t="s">
        <v>29</v>
      </c>
      <c r="F10" s="273" t="s">
        <v>30</v>
      </c>
      <c r="G10" s="273" t="s">
        <v>31</v>
      </c>
      <c r="H10" s="273" t="s">
        <v>32</v>
      </c>
      <c r="I10" s="261" t="s">
        <v>45</v>
      </c>
      <c r="J10" s="261" t="s">
        <v>38</v>
      </c>
      <c r="M10" s="242" t="s">
        <v>99</v>
      </c>
      <c r="N10" s="17" t="s">
        <v>44</v>
      </c>
      <c r="O10" s="17" t="s">
        <v>27</v>
      </c>
      <c r="P10" s="17" t="s">
        <v>29</v>
      </c>
      <c r="Q10" s="17" t="s">
        <v>30</v>
      </c>
      <c r="R10" s="17" t="s">
        <v>31</v>
      </c>
      <c r="S10" s="17" t="s">
        <v>32</v>
      </c>
      <c r="T10" s="18" t="s">
        <v>45</v>
      </c>
      <c r="U10" s="441" t="s">
        <v>38</v>
      </c>
      <c r="V10" s="442"/>
      <c r="W10" s="442"/>
    </row>
    <row r="11" spans="1:23" ht="15.6" customHeight="1">
      <c r="B11" s="262" t="s">
        <v>100</v>
      </c>
      <c r="C11" s="13">
        <f>N11*ShPolymer[Two-wheeler]</f>
        <v>5.9625000000000004</v>
      </c>
      <c r="D11" s="13">
        <f>O11*ShPolymer[Passenger car]</f>
        <v>22.4</v>
      </c>
      <c r="E11" s="13">
        <f>P11*ShPolymer[Bus/coach]</f>
        <v>160.11000000000001</v>
      </c>
      <c r="F11" s="13">
        <f>Q11*ShPolymer[LDV (light)]</f>
        <v>38.159999999999997</v>
      </c>
      <c r="G11" s="13">
        <f>R11*ShPolymer[HDV (medium)]</f>
        <v>253.79999999999998</v>
      </c>
      <c r="H11" s="13">
        <f>S11*ShPolymer[HDV (heavy)]</f>
        <v>288.25</v>
      </c>
      <c r="I11" s="245" t="s">
        <v>48</v>
      </c>
      <c r="J11" s="443" t="s">
        <v>101</v>
      </c>
      <c r="M11" s="12" t="s">
        <v>100</v>
      </c>
      <c r="N11" s="13">
        <v>13.25</v>
      </c>
      <c r="O11" s="13">
        <v>64</v>
      </c>
      <c r="P11" s="13">
        <v>296.5</v>
      </c>
      <c r="Q11" s="13">
        <v>106</v>
      </c>
      <c r="R11" s="13">
        <v>423</v>
      </c>
      <c r="S11" s="13">
        <v>576.5</v>
      </c>
      <c r="T11" s="244" t="s">
        <v>48</v>
      </c>
      <c r="U11" s="440" t="s">
        <v>102</v>
      </c>
      <c r="V11" s="440"/>
      <c r="W11" s="440"/>
    </row>
    <row r="12" spans="1:23" ht="15.6">
      <c r="B12" s="263" t="s">
        <v>103</v>
      </c>
      <c r="C12" s="14">
        <f>N12*ShPolymer[Two-wheeler]</f>
        <v>13.14</v>
      </c>
      <c r="D12" s="14">
        <f>O12*ShPolymer[Passenger car]</f>
        <v>28</v>
      </c>
      <c r="E12" s="14">
        <f>P12*ShPolymer[Bus/coach]</f>
        <v>185.76000000000002</v>
      </c>
      <c r="F12" s="14">
        <f>Q12*ShPolymer[LDV (light)]</f>
        <v>40.32</v>
      </c>
      <c r="G12" s="14">
        <f>R12*ShPolymer[HDV (medium)]</f>
        <v>323.39999999999998</v>
      </c>
      <c r="H12" s="14">
        <f>S12*ShPolymer[HDV (heavy)]</f>
        <v>379.5</v>
      </c>
      <c r="I12" s="245" t="s">
        <v>48</v>
      </c>
      <c r="J12" s="443"/>
      <c r="M12" s="12" t="s">
        <v>103</v>
      </c>
      <c r="N12" s="14">
        <v>29.2</v>
      </c>
      <c r="O12" s="14">
        <v>80</v>
      </c>
      <c r="P12" s="14">
        <v>344</v>
      </c>
      <c r="Q12" s="14">
        <v>112</v>
      </c>
      <c r="R12" s="14">
        <v>539</v>
      </c>
      <c r="S12" s="14">
        <v>759</v>
      </c>
      <c r="T12" s="244" t="s">
        <v>48</v>
      </c>
      <c r="U12" s="440"/>
      <c r="V12" s="440"/>
      <c r="W12" s="440"/>
    </row>
    <row r="13" spans="1:23" ht="15.6">
      <c r="B13" s="262" t="s">
        <v>104</v>
      </c>
      <c r="C13" s="13">
        <f>N13*ShPolymer[Two-wheeler]</f>
        <v>20.25</v>
      </c>
      <c r="D13" s="13">
        <f>O13*ShPolymer[Passenger car]</f>
        <v>37.449999999999996</v>
      </c>
      <c r="E13" s="13">
        <f>P13*ShPolymer[Bus/coach]</f>
        <v>301.05</v>
      </c>
      <c r="F13" s="13">
        <f>Q13*ShPolymer[LDV (light)]</f>
        <v>51.12</v>
      </c>
      <c r="G13" s="13">
        <f>R13*ShPolymer[HDV (medium)]</f>
        <v>420</v>
      </c>
      <c r="H13" s="13">
        <f>S13*ShPolymer[HDV (heavy)]</f>
        <v>515.75</v>
      </c>
      <c r="I13" s="245" t="s">
        <v>48</v>
      </c>
      <c r="J13" s="443"/>
      <c r="M13" s="12" t="s">
        <v>104</v>
      </c>
      <c r="N13" s="13">
        <v>45</v>
      </c>
      <c r="O13" s="13">
        <v>107</v>
      </c>
      <c r="P13" s="13">
        <v>557.5</v>
      </c>
      <c r="Q13" s="13">
        <v>142</v>
      </c>
      <c r="R13" s="13">
        <v>700</v>
      </c>
      <c r="S13" s="13">
        <v>1031.5</v>
      </c>
      <c r="T13" s="244" t="s">
        <v>48</v>
      </c>
      <c r="U13" s="440"/>
      <c r="V13" s="440"/>
      <c r="W13" s="440"/>
    </row>
    <row r="17" spans="1:21" ht="18">
      <c r="M17" s="272" t="s">
        <v>105</v>
      </c>
    </row>
    <row r="19" spans="1:21">
      <c r="N19" s="437" t="s">
        <v>39</v>
      </c>
      <c r="O19" s="438"/>
      <c r="P19" s="439"/>
      <c r="Q19" s="437" t="s">
        <v>40</v>
      </c>
      <c r="R19" s="438"/>
      <c r="S19" s="439"/>
    </row>
    <row r="20" spans="1:21">
      <c r="M20" s="274" t="s">
        <v>22</v>
      </c>
      <c r="N20" s="275" t="s">
        <v>44</v>
      </c>
      <c r="O20" s="275" t="s">
        <v>27</v>
      </c>
      <c r="P20" s="275" t="s">
        <v>29</v>
      </c>
      <c r="Q20" s="275" t="s">
        <v>30</v>
      </c>
      <c r="R20" s="275" t="s">
        <v>31</v>
      </c>
      <c r="S20" s="275" t="s">
        <v>32</v>
      </c>
      <c r="T20" s="275" t="s">
        <v>45</v>
      </c>
      <c r="U20" s="275" t="s">
        <v>38</v>
      </c>
    </row>
    <row r="21" spans="1:21" ht="42">
      <c r="M21" s="276" t="s">
        <v>106</v>
      </c>
      <c r="N21" s="277">
        <v>0.45</v>
      </c>
      <c r="O21" s="277">
        <v>0.35</v>
      </c>
      <c r="P21" s="277">
        <v>0.54</v>
      </c>
      <c r="Q21" s="277">
        <v>0.36</v>
      </c>
      <c r="R21" s="277">
        <v>0.6</v>
      </c>
      <c r="S21" s="277">
        <v>0.5</v>
      </c>
      <c r="T21" s="278" t="s">
        <v>107</v>
      </c>
      <c r="U21" s="278" t="s">
        <v>108</v>
      </c>
    </row>
    <row r="22" spans="1:21" ht="15.6" customHeight="1"/>
    <row r="23" spans="1:21" ht="15.6" customHeight="1"/>
    <row r="31" spans="1:21" s="279" customFormat="1" ht="15.6">
      <c r="A31" s="268"/>
      <c r="B31" s="268"/>
      <c r="C31" s="268"/>
      <c r="D31" s="268"/>
      <c r="E31" s="268"/>
      <c r="F31" s="268"/>
      <c r="G31" s="268"/>
      <c r="H31" s="268"/>
      <c r="I31" s="268"/>
      <c r="J31" s="268"/>
      <c r="K31" s="270"/>
    </row>
    <row r="33" spans="1:10" ht="20.100000000000001" customHeight="1">
      <c r="A33" s="280"/>
      <c r="B33" s="280"/>
      <c r="C33" s="280"/>
      <c r="D33" s="280"/>
      <c r="E33" s="280"/>
      <c r="F33" s="280"/>
      <c r="G33" s="280"/>
      <c r="H33" s="280"/>
      <c r="I33" s="280"/>
      <c r="J33" s="280"/>
    </row>
    <row r="34" spans="1:10" ht="20.100000000000001" customHeight="1">
      <c r="A34" s="280"/>
      <c r="B34" s="280"/>
      <c r="C34" s="280"/>
      <c r="D34" s="280"/>
      <c r="E34" s="280"/>
      <c r="F34" s="280"/>
      <c r="G34" s="280"/>
      <c r="H34" s="280"/>
      <c r="I34" s="280"/>
      <c r="J34" s="280"/>
    </row>
    <row r="35" spans="1:10" ht="20.100000000000001" customHeight="1">
      <c r="A35" s="280"/>
      <c r="B35" s="280"/>
      <c r="C35" s="280"/>
      <c r="D35" s="280"/>
      <c r="E35" s="280"/>
      <c r="F35" s="280"/>
      <c r="G35" s="280"/>
      <c r="H35" s="280"/>
      <c r="I35" s="280"/>
      <c r="J35" s="280"/>
    </row>
    <row r="36" spans="1:10" ht="20.100000000000001" customHeight="1">
      <c r="A36" s="280"/>
      <c r="B36" s="280"/>
      <c r="C36" s="280"/>
      <c r="D36" s="280"/>
      <c r="E36" s="280"/>
      <c r="F36" s="280"/>
      <c r="G36" s="280"/>
      <c r="H36" s="280"/>
      <c r="I36" s="280"/>
      <c r="J36" s="280"/>
    </row>
    <row r="37" spans="1:10" ht="20.100000000000001" customHeight="1">
      <c r="A37" s="280"/>
      <c r="B37" s="280"/>
      <c r="C37" s="280"/>
      <c r="D37" s="280"/>
      <c r="E37" s="280"/>
      <c r="F37" s="280"/>
      <c r="G37" s="280"/>
      <c r="H37" s="280"/>
      <c r="I37" s="280"/>
      <c r="J37" s="280"/>
    </row>
    <row r="38" spans="1:10" ht="20.100000000000001" customHeight="1">
      <c r="A38" s="280"/>
      <c r="B38" s="280"/>
      <c r="C38" s="280"/>
      <c r="D38" s="280"/>
      <c r="E38" s="280"/>
      <c r="F38" s="280"/>
      <c r="G38" s="280"/>
      <c r="H38" s="280"/>
      <c r="I38" s="280"/>
      <c r="J38" s="280"/>
    </row>
    <row r="39" spans="1:10" ht="20.100000000000001" customHeight="1">
      <c r="A39" s="280"/>
      <c r="B39" s="280"/>
      <c r="C39" s="280"/>
      <c r="D39" s="280"/>
      <c r="E39" s="280"/>
      <c r="F39" s="280"/>
      <c r="G39" s="280"/>
      <c r="H39" s="280"/>
      <c r="I39" s="280"/>
      <c r="J39" s="280"/>
    </row>
    <row r="40" spans="1:10" ht="20.100000000000001" customHeight="1">
      <c r="A40" s="280"/>
      <c r="B40" s="280"/>
      <c r="C40" s="280"/>
      <c r="D40" s="280"/>
      <c r="E40" s="280"/>
      <c r="F40" s="280"/>
      <c r="G40" s="280"/>
      <c r="H40" s="280"/>
      <c r="I40" s="280"/>
      <c r="J40" s="280"/>
    </row>
    <row r="41" spans="1:10" ht="20.100000000000001" customHeight="1">
      <c r="A41" s="280"/>
      <c r="B41" s="280"/>
      <c r="C41" s="280"/>
      <c r="D41" s="280"/>
      <c r="E41" s="280"/>
      <c r="F41" s="280"/>
      <c r="G41" s="280"/>
      <c r="H41" s="280"/>
      <c r="I41" s="280"/>
      <c r="J41" s="280"/>
    </row>
    <row r="42" spans="1:10">
      <c r="A42" s="280"/>
      <c r="B42" s="280"/>
      <c r="C42" s="280"/>
      <c r="D42" s="280"/>
      <c r="E42" s="280"/>
      <c r="F42" s="280"/>
      <c r="G42" s="280"/>
      <c r="H42" s="280"/>
      <c r="I42" s="280"/>
      <c r="J42" s="280"/>
    </row>
  </sheetData>
  <mergeCells count="9">
    <mergeCell ref="C9:E9"/>
    <mergeCell ref="F9:H9"/>
    <mergeCell ref="N19:P19"/>
    <mergeCell ref="Q19:S19"/>
    <mergeCell ref="U11:W13"/>
    <mergeCell ref="U10:W10"/>
    <mergeCell ref="J11:J13"/>
    <mergeCell ref="N9:P9"/>
    <mergeCell ref="Q9:S9"/>
  </mergeCells>
  <phoneticPr fontId="9" type="noConversion"/>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EC5D-D121-4D35-B337-B08F19E714A9}">
  <sheetPr>
    <tabColor rgb="FFC6E0DA"/>
  </sheetPr>
  <dimension ref="A1:W41"/>
  <sheetViews>
    <sheetView showGridLines="0" topLeftCell="A3" zoomScale="80" zoomScaleNormal="80" workbookViewId="0">
      <selection activeCell="C35" sqref="C35"/>
    </sheetView>
  </sheetViews>
  <sheetFormatPr defaultColWidth="11.42578125" defaultRowHeight="14.45"/>
  <cols>
    <col min="2" max="2" width="15" customWidth="1"/>
    <col min="3" max="3" width="13.85546875" customWidth="1"/>
    <col min="4" max="4" width="16" customWidth="1"/>
    <col min="5" max="5" width="12" customWidth="1"/>
    <col min="7" max="7" width="16.140625" customWidth="1"/>
    <col min="8" max="8" width="14.85546875" customWidth="1"/>
    <col min="10" max="10" width="12.85546875" customWidth="1"/>
    <col min="13" max="13" width="10.85546875" style="7"/>
    <col min="15" max="15" width="18" customWidth="1"/>
    <col min="16" max="16" width="23" customWidth="1"/>
    <col min="17" max="17" width="38.85546875" customWidth="1"/>
    <col min="18" max="18" width="37.42578125" customWidth="1"/>
    <col min="19" max="19" width="12.85546875" customWidth="1"/>
    <col min="20" max="20" width="16.42578125" customWidth="1"/>
    <col min="21" max="21" width="14.140625" customWidth="1"/>
  </cols>
  <sheetData>
    <row r="1" spans="1:23" ht="24.95">
      <c r="A1" s="74"/>
      <c r="B1" s="74"/>
      <c r="C1" s="75" t="s">
        <v>109</v>
      </c>
      <c r="D1" s="75"/>
      <c r="E1" s="74"/>
      <c r="F1" s="74"/>
      <c r="G1" s="74"/>
      <c r="H1" s="74"/>
      <c r="I1" s="74"/>
      <c r="J1" s="74"/>
      <c r="K1" s="74"/>
      <c r="L1" s="76"/>
      <c r="M1" s="74"/>
    </row>
    <row r="2" spans="1:23">
      <c r="K2" s="240" t="s">
        <v>13</v>
      </c>
      <c r="L2" s="371"/>
      <c r="M2" s="241"/>
    </row>
    <row r="3" spans="1:23" ht="26.1">
      <c r="A3" s="246" t="s">
        <v>33</v>
      </c>
      <c r="B3" s="52" t="s">
        <v>96</v>
      </c>
      <c r="K3" s="69" t="s">
        <v>14</v>
      </c>
      <c r="L3" s="369"/>
      <c r="M3" s="70"/>
    </row>
    <row r="4" spans="1:23">
      <c r="K4" s="368" t="s">
        <v>15</v>
      </c>
      <c r="L4" s="370"/>
      <c r="M4" s="71"/>
    </row>
    <row r="5" spans="1:23">
      <c r="K5" s="73" t="s">
        <v>16</v>
      </c>
      <c r="L5" s="372"/>
      <c r="M5" s="72"/>
    </row>
    <row r="7" spans="1:23">
      <c r="C7" s="50" t="s">
        <v>110</v>
      </c>
      <c r="D7" s="50"/>
      <c r="E7" s="50"/>
      <c r="F7" s="50"/>
      <c r="G7" s="50"/>
      <c r="H7" s="50"/>
    </row>
    <row r="10" spans="1:23" ht="24.95">
      <c r="B10" s="315" t="s">
        <v>111</v>
      </c>
      <c r="C10" s="315"/>
      <c r="D10" s="315"/>
      <c r="O10" s="285" t="s">
        <v>19</v>
      </c>
    </row>
    <row r="12" spans="1:23" ht="15.6">
      <c r="B12" s="453"/>
      <c r="C12" s="434" t="s">
        <v>39</v>
      </c>
      <c r="D12" s="435"/>
      <c r="E12" s="436"/>
      <c r="F12" s="434" t="s">
        <v>40</v>
      </c>
      <c r="G12" s="435"/>
      <c r="H12" s="436"/>
      <c r="I12" s="15"/>
      <c r="O12" s="316"/>
      <c r="P12" s="317"/>
      <c r="Q12" s="318"/>
      <c r="R12" s="319"/>
      <c r="S12" s="317"/>
      <c r="T12" s="318"/>
      <c r="U12" s="319"/>
      <c r="V12" s="320"/>
      <c r="W12" s="320"/>
    </row>
    <row r="13" spans="1:23" ht="15.6" customHeight="1">
      <c r="B13" s="243" t="s">
        <v>112</v>
      </c>
      <c r="C13" s="42" t="s">
        <v>44</v>
      </c>
      <c r="D13" s="42" t="s">
        <v>27</v>
      </c>
      <c r="E13" s="42" t="s">
        <v>29</v>
      </c>
      <c r="F13" s="42" t="s">
        <v>30</v>
      </c>
      <c r="G13" s="42" t="s">
        <v>31</v>
      </c>
      <c r="H13" s="42" t="s">
        <v>32</v>
      </c>
      <c r="I13" s="261" t="s">
        <v>45</v>
      </c>
      <c r="J13" s="448" t="s">
        <v>38</v>
      </c>
      <c r="K13" s="449"/>
      <c r="O13" s="321"/>
      <c r="P13" s="322"/>
      <c r="Q13" s="323"/>
      <c r="R13" s="323"/>
      <c r="S13" s="323"/>
      <c r="T13" s="323"/>
      <c r="U13" s="324"/>
      <c r="V13" s="325"/>
      <c r="W13" s="325"/>
    </row>
    <row r="14" spans="1:23" ht="19.5" customHeight="1">
      <c r="B14" s="263" t="s">
        <v>103</v>
      </c>
      <c r="C14" s="13">
        <v>13.14</v>
      </c>
      <c r="D14" s="13">
        <v>28</v>
      </c>
      <c r="E14" s="13">
        <v>185.76000000000002</v>
      </c>
      <c r="F14" s="13">
        <v>40.32</v>
      </c>
      <c r="G14" s="13">
        <v>323.39999999999998</v>
      </c>
      <c r="H14" s="13">
        <v>379.5</v>
      </c>
      <c r="I14" s="245" t="s">
        <v>48</v>
      </c>
      <c r="J14" s="264"/>
      <c r="O14" s="326"/>
      <c r="P14" s="327"/>
      <c r="Q14" s="328"/>
      <c r="R14" s="328"/>
      <c r="S14" s="328"/>
      <c r="T14" s="328"/>
      <c r="U14" s="329"/>
      <c r="V14" s="330"/>
      <c r="W14" s="331"/>
    </row>
    <row r="15" spans="1:23" ht="15.6" customHeight="1">
      <c r="J15" s="264"/>
      <c r="O15" s="326"/>
      <c r="P15" s="332"/>
      <c r="Q15" s="333"/>
      <c r="R15" s="333"/>
      <c r="S15" s="333"/>
      <c r="T15" s="333"/>
      <c r="U15" s="334"/>
      <c r="V15" s="330"/>
      <c r="W15" s="335"/>
    </row>
    <row r="16" spans="1:23" ht="15.6">
      <c r="I16" s="245"/>
      <c r="J16" s="264"/>
      <c r="O16" s="326"/>
      <c r="P16" s="336"/>
      <c r="Q16" s="337"/>
      <c r="R16" s="337"/>
      <c r="S16" s="337"/>
      <c r="T16" s="337"/>
      <c r="U16" s="338"/>
      <c r="V16" s="330"/>
      <c r="W16" s="339"/>
    </row>
    <row r="17" spans="2:23">
      <c r="O17" s="33"/>
      <c r="P17" s="33"/>
      <c r="Q17" s="33"/>
      <c r="R17" s="33"/>
      <c r="S17" s="33"/>
      <c r="T17" s="33"/>
      <c r="U17" s="33"/>
      <c r="V17" s="33"/>
      <c r="W17" s="33"/>
    </row>
    <row r="18" spans="2:23" ht="23.1">
      <c r="B18" s="237"/>
      <c r="O18" s="235"/>
      <c r="P18" s="33"/>
      <c r="Q18" s="33"/>
      <c r="R18" s="33"/>
      <c r="S18" s="33"/>
      <c r="T18" s="33"/>
      <c r="U18" s="33"/>
      <c r="V18" s="33"/>
      <c r="W18" s="33"/>
    </row>
    <row r="19" spans="2:23" ht="23.1">
      <c r="B19" s="39" t="s">
        <v>113</v>
      </c>
      <c r="O19" s="34" t="s">
        <v>114</v>
      </c>
      <c r="R19" s="33"/>
      <c r="S19" s="33"/>
      <c r="T19" s="33"/>
      <c r="U19" s="33"/>
      <c r="V19" s="33"/>
      <c r="W19" s="33"/>
    </row>
    <row r="20" spans="2:23">
      <c r="R20" s="340"/>
      <c r="S20" s="341"/>
      <c r="T20" s="33"/>
      <c r="U20" s="33"/>
      <c r="V20" s="33"/>
      <c r="W20" s="33"/>
    </row>
    <row r="21" spans="2:23">
      <c r="P21" s="43" t="s">
        <v>115</v>
      </c>
      <c r="Q21" s="43" t="s">
        <v>116</v>
      </c>
      <c r="R21" s="46"/>
      <c r="S21" s="41"/>
      <c r="T21" s="33"/>
      <c r="U21" s="33"/>
      <c r="V21" s="33"/>
      <c r="W21" s="33"/>
    </row>
    <row r="22" spans="2:23">
      <c r="O22" s="36" t="s">
        <v>117</v>
      </c>
      <c r="P22" s="4" t="s">
        <v>118</v>
      </c>
      <c r="Q22" s="4">
        <v>2.9</v>
      </c>
      <c r="R22" s="46"/>
      <c r="S22" s="41"/>
      <c r="T22" s="33"/>
      <c r="U22" s="33"/>
      <c r="V22" s="33"/>
      <c r="W22" s="33"/>
    </row>
    <row r="23" spans="2:23" ht="14.45" customHeight="1">
      <c r="B23" s="50" t="s">
        <v>119</v>
      </c>
      <c r="C23" s="50"/>
      <c r="D23" s="50"/>
      <c r="O23" s="36" t="s">
        <v>120</v>
      </c>
      <c r="P23" s="4" t="s">
        <v>121</v>
      </c>
      <c r="Q23" s="4">
        <v>1.1200000000000001</v>
      </c>
      <c r="R23" s="46"/>
      <c r="S23" s="41"/>
      <c r="T23" s="33"/>
      <c r="U23" s="33"/>
      <c r="V23" s="33"/>
      <c r="W23" s="33"/>
    </row>
    <row r="24" spans="2:23">
      <c r="E24" s="32" t="s">
        <v>122</v>
      </c>
      <c r="O24" s="36" t="s">
        <v>123</v>
      </c>
      <c r="P24" s="4" t="s">
        <v>124</v>
      </c>
      <c r="Q24" s="4">
        <v>1.9</v>
      </c>
      <c r="R24" s="46"/>
      <c r="S24" s="41"/>
      <c r="T24" s="33"/>
      <c r="U24" s="33"/>
      <c r="V24" s="33"/>
      <c r="W24" s="33"/>
    </row>
    <row r="25" spans="2:23" ht="15" thickBot="1">
      <c r="B25" s="3" t="s">
        <v>125</v>
      </c>
      <c r="D25" s="51" t="s">
        <v>126</v>
      </c>
      <c r="E25" s="53">
        <f>IF(ISBLANK(D25),1,INDEX(Driving_param[Large particles],MATCH(D25,Driving_param[Parameter, p_i],0)))</f>
        <v>0.7</v>
      </c>
      <c r="O25" s="36" t="s">
        <v>127</v>
      </c>
      <c r="P25" s="4" t="s">
        <v>128</v>
      </c>
      <c r="Q25" s="4">
        <v>1.6</v>
      </c>
      <c r="R25" s="46"/>
      <c r="S25" s="41"/>
      <c r="T25" s="33"/>
      <c r="U25" s="33"/>
      <c r="V25" s="33"/>
      <c r="W25" s="33"/>
    </row>
    <row r="26" spans="2:23" ht="15.6" thickTop="1" thickBot="1">
      <c r="B26" s="3" t="s">
        <v>129</v>
      </c>
      <c r="D26" s="51" t="s">
        <v>121</v>
      </c>
      <c r="E26" s="53">
        <f>IF(ISBLANK(D26),1,INDEX(Driving_param[Large particles],MATCH(D26,Driving_param[Parameter, p_i],0)))</f>
        <v>1.1200000000000001</v>
      </c>
      <c r="O26" s="36" t="s">
        <v>130</v>
      </c>
      <c r="P26" s="4" t="s">
        <v>131</v>
      </c>
      <c r="Q26" s="4">
        <v>1.5</v>
      </c>
      <c r="R26" s="342"/>
      <c r="S26" s="41"/>
      <c r="T26" s="33"/>
      <c r="U26" s="33"/>
      <c r="V26" s="33"/>
      <c r="W26" s="33"/>
    </row>
    <row r="27" spans="2:23" ht="15.6" thickTop="1" thickBot="1">
      <c r="B27" s="3" t="s">
        <v>132</v>
      </c>
      <c r="D27" s="51" t="s">
        <v>131</v>
      </c>
      <c r="E27" s="53">
        <f>IF(ISBLANK(D27),1,INDEX(Driving_param[Large particles],MATCH(D27,Driving_param[Parameter, p_i],0)))</f>
        <v>1.5</v>
      </c>
      <c r="O27" s="36" t="s">
        <v>133</v>
      </c>
      <c r="P27" s="4" t="s">
        <v>126</v>
      </c>
      <c r="Q27" s="4">
        <v>0.7</v>
      </c>
      <c r="R27" s="33"/>
      <c r="S27" s="33"/>
      <c r="T27" s="33"/>
      <c r="U27" s="33"/>
      <c r="V27" s="33"/>
      <c r="W27" s="33"/>
    </row>
    <row r="28" spans="2:23" ht="15.6" thickTop="1" thickBot="1">
      <c r="B28" s="3" t="s">
        <v>134</v>
      </c>
      <c r="D28" s="51" t="s">
        <v>124</v>
      </c>
      <c r="E28" s="53">
        <f>IF(ISBLANK(D28),1,INDEX(Driving_param[Large particles],MATCH(D28,Driving_param[Parameter, p_i],0)))</f>
        <v>1.9</v>
      </c>
      <c r="O28" s="36" t="s">
        <v>135</v>
      </c>
      <c r="P28" s="4" t="s">
        <v>136</v>
      </c>
      <c r="Q28" s="4">
        <v>1.01</v>
      </c>
      <c r="R28" s="33"/>
      <c r="S28" s="33"/>
      <c r="T28" s="33"/>
      <c r="U28" s="33"/>
      <c r="V28" s="33"/>
      <c r="W28" s="33"/>
    </row>
    <row r="29" spans="2:23" ht="15.6" thickTop="1" thickBot="1">
      <c r="B29" s="3" t="s">
        <v>137</v>
      </c>
      <c r="D29" s="51"/>
      <c r="E29" s="53">
        <f>IF(ISBLANK(D29),1,INDEX(Driving_param[Large particles],MATCH(D29,Driving_param[Parameter, p_i],0)))</f>
        <v>1</v>
      </c>
      <c r="O29" s="419" t="s">
        <v>138</v>
      </c>
      <c r="P29" s="4" t="s">
        <v>139</v>
      </c>
      <c r="Q29" s="4">
        <v>1</v>
      </c>
    </row>
    <row r="30" spans="2:23" ht="15.6" thickTop="1" thickBot="1">
      <c r="B30" s="3" t="s">
        <v>140</v>
      </c>
      <c r="D30" s="51"/>
      <c r="E30" s="53">
        <f>IF(ISBLANK(D30),1,INDEX(Driving_param[Large particles],MATCH(D30,Driving_param[Parameter, p_i],0)))</f>
        <v>1</v>
      </c>
      <c r="O30" s="420"/>
      <c r="P30" s="4" t="s">
        <v>141</v>
      </c>
      <c r="Q30" s="4">
        <v>0.86</v>
      </c>
    </row>
    <row r="31" spans="2:23" ht="15.6" thickTop="1" thickBot="1">
      <c r="B31" s="3" t="s">
        <v>142</v>
      </c>
      <c r="D31" s="51"/>
      <c r="E31" s="53">
        <f>IF(ISBLANK(D31),1,INDEX(Driving_param[Large particles],MATCH(D31,Driving_param[Parameter, p_i],0)))</f>
        <v>1</v>
      </c>
      <c r="O31" s="421"/>
      <c r="P31" s="4" t="s">
        <v>143</v>
      </c>
      <c r="Q31" s="4">
        <v>0.74</v>
      </c>
    </row>
    <row r="32" spans="2:23" ht="15.6" thickTop="1" thickBot="1">
      <c r="B32" s="3" t="s">
        <v>144</v>
      </c>
      <c r="D32" s="51"/>
      <c r="E32" s="53">
        <f>IF(ISBLANK(D32),1,INDEX(Driving_param[Large particles],MATCH(D32,Driving_param[Parameter, p_i],0)))</f>
        <v>1</v>
      </c>
      <c r="O32" s="419" t="s">
        <v>145</v>
      </c>
      <c r="P32" s="4" t="s">
        <v>146</v>
      </c>
      <c r="Q32" s="4">
        <v>1</v>
      </c>
    </row>
    <row r="33" spans="2:17" ht="15" thickTop="1">
      <c r="O33" s="420"/>
      <c r="P33" s="4" t="s">
        <v>147</v>
      </c>
      <c r="Q33" s="4">
        <v>1.2</v>
      </c>
    </row>
    <row r="34" spans="2:17">
      <c r="B34" s="50" t="s">
        <v>148</v>
      </c>
      <c r="C34" s="50"/>
      <c r="D34" s="50"/>
      <c r="E34" s="50"/>
      <c r="F34" s="50"/>
      <c r="G34" s="50"/>
      <c r="O34" s="421"/>
      <c r="P34" s="4" t="s">
        <v>149</v>
      </c>
      <c r="Q34" s="4">
        <v>1.1000000000000001</v>
      </c>
    </row>
    <row r="35" spans="2:17">
      <c r="B35" s="3" t="s">
        <v>150</v>
      </c>
      <c r="E35" s="247">
        <f>PRODUCT(E25:E32)</f>
        <v>2.2344000000000004</v>
      </c>
    </row>
    <row r="39" spans="2:17" ht="15.6">
      <c r="B39" s="453"/>
      <c r="C39" s="445" t="s">
        <v>39</v>
      </c>
      <c r="D39" s="446"/>
      <c r="E39" s="447"/>
      <c r="F39" s="445" t="s">
        <v>40</v>
      </c>
      <c r="G39" s="446"/>
      <c r="H39" s="447"/>
      <c r="I39" s="15"/>
    </row>
    <row r="40" spans="2:17" ht="15.6">
      <c r="B40" s="243" t="s">
        <v>151</v>
      </c>
      <c r="C40" s="36" t="s">
        <v>44</v>
      </c>
      <c r="D40" s="42" t="s">
        <v>27</v>
      </c>
      <c r="E40" s="42" t="s">
        <v>29</v>
      </c>
      <c r="F40" s="42" t="s">
        <v>30</v>
      </c>
      <c r="G40" s="42" t="s">
        <v>31</v>
      </c>
      <c r="H40" s="42" t="s">
        <v>32</v>
      </c>
      <c r="I40" s="261" t="s">
        <v>45</v>
      </c>
      <c r="J40" s="261" t="s">
        <v>38</v>
      </c>
    </row>
    <row r="41" spans="2:17" ht="15.6" customHeight="1">
      <c r="B41" s="263" t="s">
        <v>103</v>
      </c>
      <c r="C41" s="14">
        <f>C14*$E$35</f>
        <v>29.360016000000005</v>
      </c>
      <c r="D41" s="14">
        <f t="shared" ref="D41:H41" si="0">D14*$E$35</f>
        <v>62.563200000000009</v>
      </c>
      <c r="E41" s="14">
        <f t="shared" si="0"/>
        <v>415.0621440000001</v>
      </c>
      <c r="F41" s="14">
        <f t="shared" si="0"/>
        <v>90.091008000000016</v>
      </c>
      <c r="G41" s="14">
        <f t="shared" si="0"/>
        <v>722.60496000000012</v>
      </c>
      <c r="H41" s="14">
        <f t="shared" si="0"/>
        <v>847.95480000000009</v>
      </c>
      <c r="I41" s="245" t="s">
        <v>48</v>
      </c>
      <c r="J41" s="248" t="s">
        <v>152</v>
      </c>
    </row>
  </sheetData>
  <mergeCells count="7">
    <mergeCell ref="C12:E12"/>
    <mergeCell ref="F12:H12"/>
    <mergeCell ref="C39:E39"/>
    <mergeCell ref="F39:H39"/>
    <mergeCell ref="O32:O34"/>
    <mergeCell ref="O29:O31"/>
    <mergeCell ref="J13:K13"/>
  </mergeCells>
  <phoneticPr fontId="9" type="noConversion"/>
  <dataValidations count="1">
    <dataValidation type="list" allowBlank="1" showInputMessage="1" showErrorMessage="1" sqref="D25:D32" xr:uid="{48234C23-13A7-4EDF-B76C-E024AA72F3A6}">
      <formula1>$P$22:$P$34</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68B7-6578-4FA5-BAD9-397224FF62E9}">
  <sheetPr>
    <tabColor rgb="FFC6E0DA"/>
  </sheetPr>
  <dimension ref="A1:AN107"/>
  <sheetViews>
    <sheetView showGridLines="0" tabSelected="1" topLeftCell="A14" zoomScale="80" zoomScaleNormal="80" workbookViewId="0">
      <selection activeCell="C28" sqref="C28"/>
    </sheetView>
  </sheetViews>
  <sheetFormatPr defaultColWidth="8.5703125" defaultRowHeight="14.45"/>
  <cols>
    <col min="1" max="1" width="8.5703125" style="33"/>
    <col min="2" max="2" width="29.85546875" style="33" customWidth="1"/>
    <col min="3" max="3" width="44.42578125" style="33" customWidth="1"/>
    <col min="4" max="4" width="16.42578125" style="33" bestFit="1" customWidth="1"/>
    <col min="5" max="5" width="17.42578125" style="33" customWidth="1"/>
    <col min="6" max="6" width="12.42578125" style="33" bestFit="1" customWidth="1"/>
    <col min="7" max="7" width="16.42578125" style="33" bestFit="1" customWidth="1"/>
    <col min="8" max="8" width="13.5703125" style="33" bestFit="1" customWidth="1"/>
    <col min="9" max="9" width="11.42578125" style="33" customWidth="1"/>
    <col min="10" max="10" width="19.5703125" style="33" customWidth="1"/>
    <col min="11" max="15" width="8.5703125" style="33"/>
    <col min="16" max="16" width="16.42578125" style="33" customWidth="1"/>
    <col min="17" max="17" width="15.5703125" style="33" bestFit="1" customWidth="1"/>
    <col min="18" max="18" width="22.42578125" style="33" customWidth="1"/>
    <col min="19" max="19" width="17.5703125" style="33" customWidth="1"/>
    <col min="20" max="20" width="14.42578125" style="33" bestFit="1" customWidth="1"/>
    <col min="21" max="21" width="16.42578125" style="33" bestFit="1" customWidth="1"/>
    <col min="22" max="22" width="13.5703125" style="33" bestFit="1" customWidth="1"/>
    <col min="23" max="23" width="10.42578125" style="33" customWidth="1"/>
    <col min="24" max="24" width="17.42578125" style="33" customWidth="1"/>
    <col min="25" max="30" width="8.5703125" style="33"/>
  </cols>
  <sheetData>
    <row r="1" spans="1:40" ht="24.95">
      <c r="A1" s="74"/>
      <c r="B1" s="74"/>
      <c r="C1" s="75" t="s">
        <v>153</v>
      </c>
      <c r="D1" s="75"/>
      <c r="E1" s="74"/>
      <c r="F1" s="74"/>
      <c r="G1" s="74"/>
      <c r="H1" s="74"/>
      <c r="I1" s="74"/>
      <c r="J1" s="74"/>
      <c r="K1" s="74"/>
      <c r="L1" s="76"/>
      <c r="M1" s="74"/>
    </row>
    <row r="13" spans="1:40" s="33" customFormat="1" ht="18">
      <c r="A13" s="40"/>
      <c r="C13" s="40"/>
      <c r="D13" s="40"/>
      <c r="E13" s="40"/>
      <c r="F13" s="40"/>
      <c r="G13" s="40"/>
      <c r="H13" s="40"/>
      <c r="I13" s="40"/>
      <c r="J13" s="40"/>
      <c r="K13" s="40"/>
      <c r="L13" s="40"/>
      <c r="P13" s="235"/>
      <c r="AE13"/>
      <c r="AF13"/>
      <c r="AG13"/>
      <c r="AH13"/>
      <c r="AI13"/>
      <c r="AJ13"/>
      <c r="AK13"/>
      <c r="AL13"/>
      <c r="AM13"/>
      <c r="AN13"/>
    </row>
    <row r="14" spans="1:40" s="33" customFormat="1" ht="20.100000000000001" customHeight="1">
      <c r="A14" s="40"/>
      <c r="B14" s="39" t="s">
        <v>54</v>
      </c>
      <c r="C14" s="40"/>
      <c r="D14" s="40"/>
      <c r="E14" s="40"/>
      <c r="F14" s="40"/>
      <c r="G14" s="40"/>
      <c r="H14" s="40"/>
      <c r="I14" s="40"/>
      <c r="J14" s="40"/>
      <c r="K14" s="40"/>
      <c r="L14" s="40"/>
      <c r="P14" s="378"/>
      <c r="Q14" s="236"/>
      <c r="R14" s="236"/>
      <c r="S14" s="236"/>
      <c r="T14" s="236"/>
      <c r="AE14"/>
      <c r="AF14"/>
      <c r="AG14"/>
      <c r="AH14"/>
      <c r="AI14"/>
      <c r="AJ14"/>
      <c r="AK14"/>
      <c r="AL14"/>
      <c r="AM14"/>
      <c r="AN14"/>
    </row>
    <row r="15" spans="1:40" s="33" customFormat="1" ht="51.6" customHeight="1">
      <c r="A15" s="40"/>
      <c r="B15" s="77"/>
      <c r="C15" s="77"/>
      <c r="D15" s="379" t="s">
        <v>58</v>
      </c>
      <c r="E15" s="379"/>
      <c r="F15" s="379"/>
      <c r="G15" s="379"/>
      <c r="H15" s="380" t="s">
        <v>59</v>
      </c>
      <c r="I15" s="381" t="s">
        <v>60</v>
      </c>
      <c r="J15" s="381"/>
      <c r="K15" s="40"/>
      <c r="L15" s="40"/>
      <c r="P15" s="378"/>
      <c r="Q15" s="236"/>
      <c r="R15" s="236"/>
      <c r="S15" s="236"/>
      <c r="T15" s="236"/>
      <c r="AE15"/>
      <c r="AF15"/>
      <c r="AG15"/>
      <c r="AH15"/>
      <c r="AI15"/>
      <c r="AJ15"/>
      <c r="AK15"/>
      <c r="AL15"/>
      <c r="AM15"/>
      <c r="AN15"/>
    </row>
    <row r="16" spans="1:40" s="33" customFormat="1" ht="28.5">
      <c r="A16" s="40"/>
      <c r="B16" s="79" t="s">
        <v>154</v>
      </c>
      <c r="C16" s="80" t="s">
        <v>155</v>
      </c>
      <c r="D16" s="346" t="s">
        <v>64</v>
      </c>
      <c r="E16" s="346" t="s">
        <v>65</v>
      </c>
      <c r="F16" s="346" t="s">
        <v>66</v>
      </c>
      <c r="G16" s="346" t="s">
        <v>67</v>
      </c>
      <c r="H16" s="380"/>
      <c r="I16" s="78" t="s">
        <v>156</v>
      </c>
      <c r="J16" s="78" t="s">
        <v>157</v>
      </c>
      <c r="K16" s="40"/>
      <c r="L16" s="40"/>
      <c r="P16" s="378"/>
      <c r="Q16" s="236"/>
      <c r="R16" s="236"/>
      <c r="S16" s="236"/>
      <c r="T16" s="236"/>
      <c r="AE16"/>
      <c r="AF16"/>
      <c r="AG16"/>
      <c r="AH16"/>
      <c r="AI16"/>
      <c r="AJ16"/>
      <c r="AK16"/>
      <c r="AL16"/>
      <c r="AM16"/>
      <c r="AN16"/>
    </row>
    <row r="17" spans="1:40" s="33" customFormat="1" ht="17.45">
      <c r="A17" s="40"/>
      <c r="B17" s="347" t="s">
        <v>158</v>
      </c>
      <c r="C17" s="81">
        <v>0.4</v>
      </c>
      <c r="D17" s="82">
        <v>0</v>
      </c>
      <c r="E17" s="82">
        <v>0.03</v>
      </c>
      <c r="F17" s="82">
        <v>0.94</v>
      </c>
      <c r="G17" s="82">
        <v>0.02</v>
      </c>
      <c r="H17" s="82">
        <v>0</v>
      </c>
      <c r="I17" s="83" t="s">
        <v>159</v>
      </c>
      <c r="J17" s="83" t="s">
        <v>159</v>
      </c>
      <c r="K17" s="40"/>
      <c r="L17" s="40"/>
      <c r="P17" s="378"/>
      <c r="Q17" s="236"/>
      <c r="R17" s="236"/>
      <c r="S17" s="236"/>
      <c r="T17" s="236"/>
      <c r="AE17"/>
      <c r="AF17"/>
      <c r="AG17"/>
      <c r="AH17"/>
      <c r="AI17"/>
      <c r="AJ17"/>
      <c r="AK17"/>
      <c r="AL17"/>
      <c r="AM17"/>
      <c r="AN17"/>
    </row>
    <row r="18" spans="1:40" s="33" customFormat="1" ht="17.45">
      <c r="A18" s="40"/>
      <c r="B18" s="348" t="s">
        <v>160</v>
      </c>
      <c r="C18" s="81">
        <v>0.33</v>
      </c>
      <c r="D18" s="82">
        <v>0.02</v>
      </c>
      <c r="E18" s="82">
        <v>0.2</v>
      </c>
      <c r="F18" s="82">
        <v>0.53</v>
      </c>
      <c r="G18" s="82">
        <v>0.04</v>
      </c>
      <c r="H18" s="82">
        <v>0.21</v>
      </c>
      <c r="I18" s="84" t="s">
        <v>159</v>
      </c>
      <c r="J18" s="83" t="s">
        <v>159</v>
      </c>
      <c r="K18" s="40"/>
      <c r="L18" s="40"/>
      <c r="P18" s="378"/>
      <c r="Q18" s="236"/>
      <c r="R18" s="236"/>
      <c r="S18" s="236"/>
      <c r="T18" s="236"/>
      <c r="AE18"/>
      <c r="AF18"/>
      <c r="AG18"/>
      <c r="AH18"/>
      <c r="AI18"/>
      <c r="AJ18"/>
      <c r="AK18"/>
      <c r="AL18"/>
      <c r="AM18"/>
      <c r="AN18"/>
    </row>
    <row r="19" spans="1:40" s="33" customFormat="1" ht="17.45">
      <c r="A19" s="40"/>
      <c r="B19" s="347" t="s">
        <v>161</v>
      </c>
      <c r="C19" s="81">
        <v>0.27</v>
      </c>
      <c r="D19" s="82">
        <v>0.03</v>
      </c>
      <c r="E19" s="82">
        <v>0.27</v>
      </c>
      <c r="F19" s="82">
        <v>0.39</v>
      </c>
      <c r="G19" s="82">
        <v>0.05</v>
      </c>
      <c r="H19" s="82">
        <v>0.26</v>
      </c>
      <c r="I19" s="84" t="s">
        <v>159</v>
      </c>
      <c r="J19" s="83" t="s">
        <v>159</v>
      </c>
      <c r="K19" s="40"/>
      <c r="L19" s="40"/>
      <c r="P19" s="378"/>
      <c r="Q19" s="236"/>
      <c r="R19" s="236"/>
      <c r="S19" s="236"/>
      <c r="T19" s="236"/>
      <c r="AE19"/>
      <c r="AF19"/>
      <c r="AG19"/>
      <c r="AH19"/>
      <c r="AI19"/>
      <c r="AJ19"/>
      <c r="AK19"/>
      <c r="AL19"/>
      <c r="AM19"/>
      <c r="AN19"/>
    </row>
    <row r="20" spans="1:40" s="33" customFormat="1" ht="20.100000000000001" customHeight="1">
      <c r="A20" s="40"/>
      <c r="B20" s="85" t="s">
        <v>162</v>
      </c>
      <c r="C20" s="81">
        <v>1</v>
      </c>
      <c r="D20" s="86">
        <v>0.02</v>
      </c>
      <c r="E20" s="86">
        <v>0.15</v>
      </c>
      <c r="F20" s="86">
        <v>0.66</v>
      </c>
      <c r="G20" s="86">
        <v>0.04</v>
      </c>
      <c r="H20" s="86">
        <v>0.14000000000000001</v>
      </c>
      <c r="I20" s="87">
        <v>0.17</v>
      </c>
      <c r="J20" s="87">
        <v>0.69</v>
      </c>
      <c r="K20" s="40"/>
      <c r="L20" s="40"/>
      <c r="P20" s="38"/>
      <c r="AE20"/>
      <c r="AF20"/>
      <c r="AG20"/>
      <c r="AH20"/>
      <c r="AI20"/>
      <c r="AJ20"/>
      <c r="AK20"/>
      <c r="AL20"/>
      <c r="AM20"/>
      <c r="AN20"/>
    </row>
    <row r="21" spans="1:40" s="33" customFormat="1" ht="15.6">
      <c r="A21" s="40"/>
      <c r="B21" s="345" t="s">
        <v>163</v>
      </c>
      <c r="C21" s="345"/>
      <c r="D21" s="345"/>
      <c r="E21" s="345"/>
      <c r="F21" s="345"/>
      <c r="G21" s="345"/>
      <c r="H21" s="345"/>
      <c r="I21" s="345"/>
      <c r="J21" s="345"/>
      <c r="K21" s="40"/>
      <c r="L21" s="40"/>
      <c r="P21" s="38"/>
      <c r="AE21"/>
      <c r="AF21"/>
      <c r="AG21"/>
      <c r="AH21"/>
      <c r="AI21"/>
      <c r="AJ21"/>
      <c r="AK21"/>
      <c r="AL21"/>
      <c r="AM21"/>
      <c r="AN21"/>
    </row>
    <row r="22" spans="1:40" s="33" customFormat="1" ht="20.100000000000001" customHeight="1">
      <c r="A22" s="40"/>
      <c r="B22" s="349" t="s">
        <v>164</v>
      </c>
      <c r="K22" s="40"/>
      <c r="L22" s="40"/>
      <c r="P22" s="38"/>
      <c r="AE22"/>
      <c r="AF22"/>
      <c r="AG22"/>
      <c r="AH22"/>
      <c r="AI22"/>
      <c r="AJ22"/>
      <c r="AK22"/>
      <c r="AL22"/>
      <c r="AM22"/>
      <c r="AN22"/>
    </row>
    <row r="23" spans="1:40" s="33" customFormat="1" ht="20.100000000000001" customHeight="1">
      <c r="A23" s="40"/>
      <c r="B23" s="349" t="s">
        <v>165</v>
      </c>
      <c r="K23" s="40"/>
      <c r="P23" s="38"/>
      <c r="AE23"/>
      <c r="AF23"/>
      <c r="AG23"/>
      <c r="AH23"/>
      <c r="AI23"/>
      <c r="AJ23"/>
      <c r="AK23"/>
      <c r="AL23"/>
      <c r="AM23"/>
      <c r="AN23"/>
    </row>
    <row r="24" spans="1:40" s="33" customFormat="1" ht="20.100000000000001" customHeight="1">
      <c r="A24" s="40"/>
      <c r="B24" s="349" t="s">
        <v>166</v>
      </c>
      <c r="K24" s="40"/>
      <c r="L24" s="40"/>
      <c r="P24" s="38"/>
      <c r="AE24"/>
      <c r="AF24"/>
      <c r="AG24"/>
      <c r="AH24"/>
      <c r="AI24"/>
      <c r="AJ24"/>
      <c r="AK24"/>
      <c r="AL24"/>
      <c r="AM24"/>
      <c r="AN24"/>
    </row>
    <row r="25" spans="1:40" s="33" customFormat="1">
      <c r="A25" s="40"/>
      <c r="K25" s="40"/>
      <c r="L25" s="40"/>
      <c r="P25" s="38"/>
      <c r="AE25"/>
      <c r="AF25"/>
      <c r="AG25"/>
      <c r="AH25"/>
      <c r="AI25"/>
      <c r="AJ25"/>
      <c r="AK25"/>
      <c r="AL25"/>
      <c r="AM25"/>
      <c r="AN25"/>
    </row>
    <row r="26" spans="1:40" s="193" customFormat="1">
      <c r="A26" s="366"/>
      <c r="K26" s="366"/>
      <c r="L26" s="366"/>
      <c r="M26" s="373"/>
      <c r="P26" s="374"/>
      <c r="AE26" s="353"/>
      <c r="AF26" s="353"/>
      <c r="AG26" s="353"/>
      <c r="AH26" s="353"/>
      <c r="AI26" s="353"/>
      <c r="AJ26" s="353"/>
      <c r="AK26" s="353"/>
      <c r="AL26" s="353"/>
      <c r="AM26" s="353"/>
      <c r="AN26" s="353"/>
    </row>
    <row r="27" spans="1:40" s="33" customFormat="1" ht="15" thickBot="1">
      <c r="A27" s="40"/>
      <c r="K27" s="40"/>
      <c r="L27" s="40"/>
      <c r="AE27"/>
      <c r="AF27"/>
      <c r="AG27"/>
      <c r="AH27"/>
      <c r="AI27"/>
      <c r="AJ27"/>
      <c r="AK27"/>
      <c r="AL27"/>
      <c r="AM27"/>
      <c r="AN27"/>
    </row>
    <row r="28" spans="1:40" s="33" customFormat="1" ht="20.100000000000001">
      <c r="P28" s="88" t="s">
        <v>167</v>
      </c>
      <c r="Q28" s="89"/>
      <c r="R28" s="89"/>
      <c r="S28" s="89"/>
      <c r="T28" s="89"/>
      <c r="U28" s="89"/>
      <c r="V28" s="89"/>
      <c r="W28" s="89"/>
      <c r="X28" s="89"/>
      <c r="Y28" s="90"/>
      <c r="AE28"/>
      <c r="AF28"/>
      <c r="AG28"/>
      <c r="AH28"/>
      <c r="AI28"/>
      <c r="AJ28"/>
      <c r="AK28"/>
      <c r="AL28"/>
      <c r="AM28"/>
      <c r="AN28"/>
    </row>
    <row r="29" spans="1:40" s="33" customFormat="1" ht="20.100000000000001">
      <c r="P29" s="91"/>
      <c r="R29" s="92"/>
      <c r="Y29" s="93"/>
      <c r="AE29"/>
      <c r="AF29"/>
      <c r="AG29"/>
      <c r="AH29"/>
      <c r="AI29"/>
      <c r="AJ29"/>
      <c r="AK29"/>
      <c r="AL29"/>
      <c r="AM29"/>
      <c r="AN29"/>
    </row>
    <row r="30" spans="1:40" s="33" customFormat="1">
      <c r="P30" s="94"/>
      <c r="Y30" s="93"/>
      <c r="AE30"/>
      <c r="AF30"/>
      <c r="AG30"/>
      <c r="AH30"/>
      <c r="AI30"/>
      <c r="AJ30"/>
      <c r="AK30"/>
      <c r="AL30"/>
      <c r="AM30"/>
      <c r="AN30"/>
    </row>
    <row r="31" spans="1:40" s="33" customFormat="1">
      <c r="P31" s="94"/>
      <c r="Y31" s="93"/>
      <c r="AE31"/>
      <c r="AF31"/>
      <c r="AG31"/>
      <c r="AH31"/>
      <c r="AI31"/>
      <c r="AJ31"/>
      <c r="AK31"/>
      <c r="AL31"/>
      <c r="AM31"/>
      <c r="AN31"/>
    </row>
    <row r="32" spans="1:40" s="33" customFormat="1">
      <c r="P32" s="94"/>
      <c r="Y32" s="93"/>
      <c r="AE32"/>
      <c r="AF32"/>
      <c r="AG32"/>
      <c r="AH32"/>
      <c r="AI32"/>
      <c r="AJ32"/>
      <c r="AK32"/>
      <c r="AL32"/>
      <c r="AM32"/>
      <c r="AN32"/>
    </row>
    <row r="33" spans="16:40" s="33" customFormat="1">
      <c r="P33" s="94"/>
      <c r="Y33" s="93"/>
      <c r="AE33"/>
      <c r="AF33"/>
      <c r="AG33"/>
      <c r="AH33"/>
      <c r="AI33"/>
      <c r="AJ33"/>
      <c r="AK33"/>
      <c r="AL33"/>
      <c r="AM33"/>
      <c r="AN33"/>
    </row>
    <row r="34" spans="16:40" s="33" customFormat="1">
      <c r="P34" s="94"/>
      <c r="Y34" s="93"/>
      <c r="AE34"/>
      <c r="AF34"/>
      <c r="AG34"/>
      <c r="AH34"/>
      <c r="AI34"/>
      <c r="AJ34"/>
      <c r="AK34"/>
      <c r="AL34"/>
      <c r="AM34"/>
      <c r="AN34"/>
    </row>
    <row r="35" spans="16:40" s="33" customFormat="1">
      <c r="P35" s="94"/>
      <c r="Y35" s="93"/>
      <c r="AE35"/>
      <c r="AF35"/>
      <c r="AG35"/>
      <c r="AH35"/>
      <c r="AI35"/>
      <c r="AJ35"/>
      <c r="AK35"/>
      <c r="AL35"/>
      <c r="AM35"/>
      <c r="AN35"/>
    </row>
    <row r="36" spans="16:40" s="33" customFormat="1">
      <c r="P36" s="94"/>
      <c r="Y36" s="93"/>
      <c r="AE36"/>
      <c r="AF36"/>
      <c r="AG36"/>
      <c r="AH36"/>
      <c r="AI36"/>
      <c r="AJ36"/>
      <c r="AK36"/>
      <c r="AL36"/>
      <c r="AM36"/>
      <c r="AN36"/>
    </row>
    <row r="37" spans="16:40" s="33" customFormat="1">
      <c r="P37" s="94"/>
      <c r="Y37" s="93"/>
      <c r="AE37"/>
      <c r="AF37"/>
      <c r="AG37"/>
      <c r="AH37"/>
      <c r="AI37"/>
      <c r="AJ37"/>
      <c r="AK37"/>
      <c r="AL37"/>
      <c r="AM37"/>
      <c r="AN37"/>
    </row>
    <row r="38" spans="16:40" s="33" customFormat="1">
      <c r="P38" s="94"/>
      <c r="Y38" s="93"/>
      <c r="AE38"/>
      <c r="AF38"/>
      <c r="AG38"/>
      <c r="AH38"/>
      <c r="AI38"/>
      <c r="AJ38"/>
      <c r="AK38"/>
      <c r="AL38"/>
      <c r="AM38"/>
      <c r="AN38"/>
    </row>
    <row r="39" spans="16:40" s="33" customFormat="1">
      <c r="P39" s="94"/>
      <c r="Y39" s="93"/>
      <c r="AE39"/>
      <c r="AF39"/>
      <c r="AG39"/>
      <c r="AH39"/>
      <c r="AI39"/>
      <c r="AJ39"/>
      <c r="AK39"/>
      <c r="AL39"/>
      <c r="AM39"/>
      <c r="AN39"/>
    </row>
    <row r="40" spans="16:40" s="33" customFormat="1">
      <c r="P40" s="94"/>
      <c r="Y40" s="93"/>
      <c r="AE40"/>
      <c r="AF40"/>
      <c r="AG40"/>
      <c r="AH40"/>
      <c r="AI40"/>
      <c r="AJ40"/>
      <c r="AK40"/>
      <c r="AL40"/>
      <c r="AM40"/>
      <c r="AN40"/>
    </row>
    <row r="41" spans="16:40" s="33" customFormat="1">
      <c r="P41" s="94"/>
      <c r="Y41" s="93"/>
      <c r="AE41"/>
      <c r="AF41"/>
      <c r="AG41"/>
      <c r="AH41"/>
      <c r="AI41"/>
      <c r="AJ41"/>
      <c r="AK41"/>
      <c r="AL41"/>
      <c r="AM41"/>
      <c r="AN41"/>
    </row>
    <row r="42" spans="16:40" s="33" customFormat="1">
      <c r="P42" s="94"/>
      <c r="Y42" s="93"/>
      <c r="AE42"/>
      <c r="AF42"/>
      <c r="AG42"/>
      <c r="AH42"/>
      <c r="AI42"/>
      <c r="AJ42"/>
      <c r="AK42"/>
      <c r="AL42"/>
      <c r="AM42"/>
      <c r="AN42"/>
    </row>
    <row r="43" spans="16:40" s="33" customFormat="1">
      <c r="P43" s="94"/>
      <c r="Y43" s="93"/>
      <c r="AE43"/>
      <c r="AF43"/>
      <c r="AG43"/>
      <c r="AH43"/>
      <c r="AI43"/>
      <c r="AJ43"/>
      <c r="AK43"/>
      <c r="AL43"/>
      <c r="AM43"/>
      <c r="AN43"/>
    </row>
    <row r="44" spans="16:40" s="33" customFormat="1">
      <c r="P44" s="94"/>
      <c r="Y44" s="93"/>
      <c r="AE44"/>
      <c r="AF44"/>
      <c r="AG44"/>
      <c r="AH44"/>
      <c r="AI44"/>
      <c r="AJ44"/>
      <c r="AK44"/>
      <c r="AL44"/>
      <c r="AM44"/>
      <c r="AN44"/>
    </row>
    <row r="45" spans="16:40" s="33" customFormat="1">
      <c r="P45" s="94"/>
      <c r="Y45" s="93"/>
      <c r="AE45"/>
      <c r="AF45"/>
      <c r="AG45"/>
      <c r="AH45"/>
      <c r="AI45"/>
      <c r="AJ45"/>
      <c r="AK45"/>
      <c r="AL45"/>
      <c r="AM45"/>
      <c r="AN45"/>
    </row>
    <row r="46" spans="16:40" s="33" customFormat="1">
      <c r="P46" s="94"/>
      <c r="Y46" s="93"/>
      <c r="AE46"/>
      <c r="AF46"/>
      <c r="AG46"/>
      <c r="AH46"/>
      <c r="AI46"/>
      <c r="AJ46"/>
      <c r="AK46"/>
      <c r="AL46"/>
      <c r="AM46"/>
      <c r="AN46"/>
    </row>
    <row r="47" spans="16:40" s="33" customFormat="1">
      <c r="P47" s="94"/>
      <c r="Y47" s="93"/>
      <c r="AE47"/>
      <c r="AF47"/>
      <c r="AG47"/>
      <c r="AH47"/>
      <c r="AI47"/>
      <c r="AJ47"/>
      <c r="AK47"/>
      <c r="AL47"/>
      <c r="AM47"/>
      <c r="AN47"/>
    </row>
    <row r="48" spans="16:40" s="33" customFormat="1">
      <c r="P48" s="94"/>
      <c r="Y48" s="93"/>
      <c r="AE48"/>
      <c r="AF48"/>
      <c r="AG48"/>
      <c r="AH48"/>
      <c r="AI48"/>
      <c r="AJ48"/>
      <c r="AK48"/>
      <c r="AL48"/>
      <c r="AM48"/>
      <c r="AN48"/>
    </row>
    <row r="49" spans="2:40" s="33" customFormat="1">
      <c r="P49" s="94"/>
      <c r="Y49" s="93"/>
      <c r="AE49"/>
      <c r="AF49"/>
      <c r="AG49"/>
      <c r="AH49"/>
      <c r="AI49"/>
      <c r="AJ49"/>
      <c r="AK49"/>
      <c r="AL49"/>
      <c r="AM49"/>
      <c r="AN49"/>
    </row>
    <row r="50" spans="2:40" s="33" customFormat="1">
      <c r="P50" s="94"/>
      <c r="Y50" s="93"/>
      <c r="AE50"/>
      <c r="AF50"/>
      <c r="AG50"/>
      <c r="AH50"/>
      <c r="AI50"/>
      <c r="AJ50"/>
      <c r="AK50"/>
      <c r="AL50"/>
      <c r="AM50"/>
      <c r="AN50"/>
    </row>
    <row r="51" spans="2:40" s="33" customFormat="1">
      <c r="P51" s="94"/>
      <c r="Y51" s="93"/>
      <c r="AE51"/>
      <c r="AF51"/>
      <c r="AG51"/>
      <c r="AH51"/>
      <c r="AI51"/>
      <c r="AJ51"/>
      <c r="AK51"/>
      <c r="AL51"/>
      <c r="AM51"/>
      <c r="AN51"/>
    </row>
    <row r="52" spans="2:40" s="33" customFormat="1">
      <c r="P52" s="94"/>
      <c r="Y52" s="93"/>
      <c r="AE52"/>
      <c r="AF52"/>
      <c r="AG52"/>
      <c r="AH52"/>
      <c r="AI52"/>
      <c r="AJ52"/>
      <c r="AK52"/>
      <c r="AL52"/>
      <c r="AM52"/>
      <c r="AN52"/>
    </row>
    <row r="53" spans="2:40" s="33" customFormat="1">
      <c r="P53" s="94"/>
      <c r="Y53" s="93"/>
      <c r="AE53"/>
      <c r="AF53"/>
      <c r="AG53"/>
      <c r="AH53"/>
      <c r="AI53"/>
      <c r="AJ53"/>
      <c r="AK53"/>
      <c r="AL53"/>
      <c r="AM53"/>
      <c r="AN53"/>
    </row>
    <row r="54" spans="2:40" s="33" customFormat="1" ht="23.1">
      <c r="B54" s="95" t="s">
        <v>168</v>
      </c>
      <c r="P54" s="94"/>
      <c r="Y54" s="93"/>
      <c r="AE54"/>
      <c r="AF54"/>
      <c r="AG54"/>
      <c r="AH54"/>
      <c r="AI54"/>
      <c r="AJ54"/>
      <c r="AK54"/>
      <c r="AL54"/>
      <c r="AM54"/>
      <c r="AN54"/>
    </row>
    <row r="55" spans="2:40" s="33" customFormat="1">
      <c r="G55"/>
      <c r="H55"/>
      <c r="I55"/>
      <c r="P55" s="94"/>
      <c r="Y55" s="93"/>
      <c r="AE55"/>
      <c r="AF55"/>
      <c r="AG55"/>
      <c r="AH55"/>
      <c r="AI55"/>
      <c r="AJ55"/>
      <c r="AK55"/>
      <c r="AL55"/>
      <c r="AM55"/>
      <c r="AN55"/>
    </row>
    <row r="56" spans="2:40" s="33" customFormat="1">
      <c r="B56" s="96" t="s">
        <v>169</v>
      </c>
      <c r="C56" s="382" t="s">
        <v>170</v>
      </c>
      <c r="D56" s="98">
        <v>0.4</v>
      </c>
      <c r="E56" s="383" t="s">
        <v>171</v>
      </c>
      <c r="F56" s="227"/>
      <c r="G56" s="228"/>
      <c r="H56" s="228"/>
      <c r="I56" s="229"/>
      <c r="P56" s="94"/>
      <c r="Y56" s="93"/>
      <c r="AE56"/>
      <c r="AF56"/>
      <c r="AG56"/>
      <c r="AH56"/>
      <c r="AI56"/>
      <c r="AJ56"/>
      <c r="AK56"/>
      <c r="AL56"/>
      <c r="AM56"/>
      <c r="AN56"/>
    </row>
    <row r="57" spans="2:40" s="33" customFormat="1">
      <c r="B57" s="96" t="s">
        <v>172</v>
      </c>
      <c r="C57" s="382"/>
      <c r="D57" s="98">
        <v>0.33</v>
      </c>
      <c r="E57" s="383"/>
      <c r="F57" s="227"/>
      <c r="G57"/>
      <c r="H57"/>
      <c r="I57" s="3"/>
      <c r="P57" s="94"/>
      <c r="Y57" s="93"/>
      <c r="AE57"/>
      <c r="AF57"/>
      <c r="AG57"/>
      <c r="AH57"/>
      <c r="AI57"/>
      <c r="AJ57"/>
      <c r="AK57"/>
      <c r="AL57"/>
      <c r="AM57"/>
      <c r="AN57"/>
    </row>
    <row r="58" spans="2:40" s="33" customFormat="1">
      <c r="B58" s="96" t="s">
        <v>169</v>
      </c>
      <c r="C58" s="382"/>
      <c r="D58" s="98">
        <v>0.27</v>
      </c>
      <c r="E58" s="383"/>
      <c r="F58" s="227"/>
      <c r="G58"/>
      <c r="H58"/>
      <c r="I58" s="3"/>
      <c r="P58" s="94"/>
      <c r="Y58" s="93"/>
      <c r="AE58"/>
      <c r="AF58"/>
      <c r="AG58"/>
      <c r="AH58"/>
      <c r="AI58"/>
      <c r="AJ58"/>
      <c r="AK58"/>
      <c r="AL58"/>
      <c r="AM58"/>
      <c r="AN58"/>
    </row>
    <row r="59" spans="2:40" s="33" customFormat="1" ht="15" thickBot="1">
      <c r="B59" s="96"/>
      <c r="C59" s="97"/>
      <c r="D59" s="101"/>
      <c r="E59" s="99"/>
      <c r="G59"/>
      <c r="H59"/>
      <c r="I59" s="3"/>
      <c r="P59" s="102"/>
      <c r="Q59" s="103"/>
      <c r="R59" s="103"/>
      <c r="S59" s="103"/>
      <c r="T59" s="103"/>
      <c r="U59" s="103"/>
      <c r="V59" s="103"/>
      <c r="W59" s="103"/>
      <c r="X59" s="103"/>
      <c r="Y59" s="104"/>
      <c r="AE59"/>
      <c r="AF59"/>
      <c r="AG59"/>
      <c r="AH59"/>
      <c r="AI59"/>
      <c r="AJ59"/>
      <c r="AK59"/>
      <c r="AL59"/>
      <c r="AM59"/>
      <c r="AN59"/>
    </row>
    <row r="60" spans="2:40" s="33" customFormat="1">
      <c r="B60" s="96" t="s">
        <v>173</v>
      </c>
      <c r="C60" s="382" t="s">
        <v>174</v>
      </c>
      <c r="D60" s="101">
        <v>0.02</v>
      </c>
      <c r="E60" s="383" t="s">
        <v>175</v>
      </c>
      <c r="F60" s="230"/>
      <c r="G60" s="228"/>
      <c r="H60" s="228"/>
      <c r="I60" s="229"/>
      <c r="K60"/>
      <c r="L60"/>
      <c r="M60" s="3"/>
      <c r="AE60"/>
      <c r="AF60"/>
      <c r="AG60"/>
      <c r="AH60"/>
      <c r="AI60"/>
      <c r="AJ60"/>
      <c r="AK60"/>
      <c r="AL60"/>
      <c r="AM60"/>
      <c r="AN60"/>
    </row>
    <row r="61" spans="2:40" s="33" customFormat="1">
      <c r="B61" s="96" t="s">
        <v>176</v>
      </c>
      <c r="C61" s="382"/>
      <c r="D61" s="101">
        <v>0.83</v>
      </c>
      <c r="E61" s="383"/>
      <c r="F61" s="105"/>
      <c r="G61"/>
      <c r="H61"/>
      <c r="I61" s="3"/>
      <c r="K61"/>
      <c r="L61"/>
      <c r="M61"/>
      <c r="AE61"/>
      <c r="AF61"/>
      <c r="AG61"/>
      <c r="AH61"/>
      <c r="AI61"/>
      <c r="AJ61"/>
      <c r="AK61"/>
      <c r="AL61"/>
      <c r="AM61"/>
      <c r="AN61"/>
    </row>
    <row r="62" spans="2:40" s="33" customFormat="1">
      <c r="B62" s="106" t="s">
        <v>177</v>
      </c>
      <c r="C62" s="382"/>
      <c r="D62" s="101">
        <v>0.15</v>
      </c>
      <c r="E62" s="383"/>
      <c r="F62" s="105"/>
      <c r="G62"/>
      <c r="H62"/>
      <c r="I62" s="3"/>
      <c r="K62"/>
      <c r="L62"/>
      <c r="M62" s="3"/>
      <c r="AE62"/>
      <c r="AF62"/>
      <c r="AG62"/>
      <c r="AH62"/>
      <c r="AI62"/>
      <c r="AJ62"/>
      <c r="AK62"/>
      <c r="AL62"/>
      <c r="AM62"/>
      <c r="AN62"/>
    </row>
    <row r="63" spans="2:40" s="33" customFormat="1">
      <c r="B63" s="106"/>
      <c r="C63" s="96"/>
      <c r="D63" s="101"/>
      <c r="E63" s="107"/>
      <c r="G63"/>
      <c r="H63"/>
      <c r="I63" s="3"/>
      <c r="K63"/>
      <c r="L63"/>
      <c r="M63"/>
      <c r="AE63"/>
      <c r="AF63"/>
      <c r="AG63"/>
      <c r="AH63"/>
      <c r="AI63"/>
      <c r="AJ63"/>
      <c r="AK63"/>
      <c r="AL63"/>
      <c r="AM63"/>
      <c r="AN63"/>
    </row>
    <row r="64" spans="2:40" s="33" customFormat="1">
      <c r="B64" s="96" t="s">
        <v>178</v>
      </c>
      <c r="C64" s="382" t="s">
        <v>179</v>
      </c>
      <c r="D64" s="101">
        <v>0.02</v>
      </c>
      <c r="E64" s="383" t="s">
        <v>175</v>
      </c>
      <c r="F64" s="230"/>
      <c r="G64"/>
      <c r="H64"/>
      <c r="I64"/>
      <c r="AE64"/>
      <c r="AF64"/>
      <c r="AG64"/>
      <c r="AH64"/>
      <c r="AI64"/>
      <c r="AJ64"/>
      <c r="AK64"/>
      <c r="AL64"/>
      <c r="AM64"/>
      <c r="AN64"/>
    </row>
    <row r="65" spans="2:40" s="33" customFormat="1">
      <c r="B65" s="96" t="s">
        <v>180</v>
      </c>
      <c r="C65" s="382"/>
      <c r="D65" s="101">
        <f>30%*(1-D64)</f>
        <v>0.29399999999999998</v>
      </c>
      <c r="E65" s="383"/>
      <c r="G65"/>
      <c r="H65"/>
      <c r="I65" s="3"/>
      <c r="K65"/>
      <c r="M65" s="3"/>
      <c r="AE65"/>
      <c r="AF65"/>
      <c r="AG65"/>
      <c r="AH65"/>
      <c r="AI65"/>
      <c r="AJ65"/>
      <c r="AK65"/>
      <c r="AL65"/>
      <c r="AM65"/>
      <c r="AN65"/>
    </row>
    <row r="66" spans="2:40" s="33" customFormat="1">
      <c r="B66" s="106" t="s">
        <v>181</v>
      </c>
      <c r="C66" s="382"/>
      <c r="D66" s="101">
        <f>(1-D64-D65)</f>
        <v>0.68599999999999994</v>
      </c>
      <c r="E66" s="383"/>
      <c r="F66" s="105"/>
      <c r="G66"/>
      <c r="H66"/>
      <c r="I66" s="3"/>
      <c r="K66"/>
      <c r="M66" s="3"/>
      <c r="AE66"/>
      <c r="AF66"/>
      <c r="AG66"/>
      <c r="AH66"/>
      <c r="AI66"/>
      <c r="AJ66"/>
      <c r="AK66"/>
      <c r="AL66"/>
      <c r="AM66"/>
      <c r="AN66"/>
    </row>
    <row r="67" spans="2:40" s="33" customFormat="1">
      <c r="B67" s="106"/>
      <c r="C67" s="96"/>
      <c r="D67" s="101"/>
      <c r="E67" s="107"/>
      <c r="G67"/>
      <c r="H67"/>
      <c r="I67" s="3"/>
      <c r="K67"/>
      <c r="M67" s="3"/>
      <c r="AE67"/>
      <c r="AF67"/>
      <c r="AG67"/>
      <c r="AH67"/>
      <c r="AI67"/>
      <c r="AJ67"/>
      <c r="AK67"/>
      <c r="AL67"/>
      <c r="AM67"/>
      <c r="AN67"/>
    </row>
    <row r="68" spans="2:40" s="33" customFormat="1">
      <c r="B68" s="96" t="s">
        <v>182</v>
      </c>
      <c r="C68" s="382" t="s">
        <v>183</v>
      </c>
      <c r="D68" s="101">
        <v>0.02</v>
      </c>
      <c r="E68" s="383" t="s">
        <v>175</v>
      </c>
      <c r="F68" s="230"/>
      <c r="G68"/>
      <c r="H68"/>
      <c r="I68" s="3"/>
      <c r="K68"/>
      <c r="M68"/>
      <c r="AE68"/>
      <c r="AF68"/>
      <c r="AG68"/>
      <c r="AH68"/>
      <c r="AI68"/>
      <c r="AJ68"/>
      <c r="AK68"/>
      <c r="AL68"/>
      <c r="AM68"/>
      <c r="AN68"/>
    </row>
    <row r="69" spans="2:40" s="33" customFormat="1">
      <c r="B69" s="96" t="s">
        <v>184</v>
      </c>
      <c r="C69" s="382"/>
      <c r="D69" s="101">
        <f>40%*(1-D68)</f>
        <v>0.39200000000000002</v>
      </c>
      <c r="E69" s="383"/>
      <c r="G69"/>
      <c r="H69"/>
      <c r="I69" s="3"/>
      <c r="AE69"/>
      <c r="AF69"/>
      <c r="AG69"/>
      <c r="AH69"/>
      <c r="AI69"/>
      <c r="AJ69"/>
      <c r="AK69"/>
      <c r="AL69"/>
      <c r="AM69"/>
      <c r="AN69"/>
    </row>
    <row r="70" spans="2:40" s="33" customFormat="1">
      <c r="B70" s="106" t="s">
        <v>185</v>
      </c>
      <c r="C70" s="382"/>
      <c r="D70" s="101">
        <f>(1-D68-D69)</f>
        <v>0.58799999999999997</v>
      </c>
      <c r="E70" s="383"/>
      <c r="F70" s="105"/>
      <c r="G70"/>
      <c r="H70"/>
      <c r="I70"/>
      <c r="K70"/>
      <c r="M70" s="3"/>
      <c r="AE70"/>
      <c r="AF70"/>
      <c r="AG70"/>
      <c r="AH70"/>
      <c r="AI70"/>
      <c r="AJ70"/>
      <c r="AK70"/>
      <c r="AL70"/>
      <c r="AM70"/>
      <c r="AN70"/>
    </row>
    <row r="71" spans="2:40" s="33" customFormat="1">
      <c r="B71" s="106"/>
      <c r="C71" s="97"/>
      <c r="D71" s="101"/>
      <c r="E71" s="99"/>
      <c r="G71"/>
      <c r="H71"/>
      <c r="I71"/>
      <c r="K71"/>
      <c r="M71" s="3"/>
      <c r="AE71"/>
      <c r="AF71"/>
      <c r="AG71"/>
      <c r="AH71"/>
      <c r="AI71"/>
      <c r="AJ71"/>
      <c r="AK71"/>
      <c r="AL71"/>
      <c r="AM71"/>
      <c r="AN71"/>
    </row>
    <row r="72" spans="2:40" s="33" customFormat="1">
      <c r="B72" s="96" t="s">
        <v>186</v>
      </c>
      <c r="C72" s="384" t="s">
        <v>187</v>
      </c>
      <c r="D72" s="101">
        <v>0.25</v>
      </c>
      <c r="E72" s="383" t="s">
        <v>171</v>
      </c>
      <c r="G72"/>
      <c r="H72"/>
      <c r="I72"/>
      <c r="K72"/>
      <c r="M72" s="3"/>
      <c r="AE72"/>
      <c r="AF72"/>
      <c r="AG72"/>
      <c r="AH72"/>
      <c r="AI72"/>
      <c r="AJ72"/>
      <c r="AK72"/>
      <c r="AL72"/>
      <c r="AM72"/>
      <c r="AN72"/>
    </row>
    <row r="73" spans="2:40" s="33" customFormat="1">
      <c r="B73" s="96" t="s">
        <v>188</v>
      </c>
      <c r="C73" s="384"/>
      <c r="D73" s="101">
        <v>0.25</v>
      </c>
      <c r="E73" s="383"/>
      <c r="G73"/>
      <c r="H73"/>
      <c r="I73"/>
      <c r="K73"/>
      <c r="M73"/>
      <c r="AE73"/>
      <c r="AF73"/>
      <c r="AG73"/>
      <c r="AH73"/>
      <c r="AI73"/>
      <c r="AJ73"/>
      <c r="AK73"/>
      <c r="AL73"/>
      <c r="AM73"/>
      <c r="AN73"/>
    </row>
    <row r="74" spans="2:40" s="33" customFormat="1">
      <c r="B74" s="96" t="s">
        <v>189</v>
      </c>
      <c r="C74" s="384"/>
      <c r="D74" s="101">
        <v>0.5</v>
      </c>
      <c r="E74" s="383"/>
      <c r="G74"/>
      <c r="H74"/>
      <c r="I74"/>
      <c r="AE74"/>
      <c r="AF74"/>
      <c r="AG74"/>
      <c r="AH74"/>
      <c r="AI74"/>
      <c r="AJ74"/>
      <c r="AK74"/>
      <c r="AL74"/>
      <c r="AM74"/>
      <c r="AN74"/>
    </row>
    <row r="75" spans="2:40" s="33" customFormat="1">
      <c r="B75" s="96"/>
      <c r="C75" s="96"/>
      <c r="D75" s="109"/>
      <c r="E75" s="110"/>
      <c r="G75"/>
      <c r="H75"/>
      <c r="I75"/>
      <c r="K75"/>
      <c r="M75"/>
      <c r="AE75"/>
      <c r="AF75"/>
      <c r="AG75"/>
      <c r="AH75"/>
      <c r="AI75"/>
      <c r="AJ75"/>
      <c r="AK75"/>
      <c r="AL75"/>
      <c r="AM75"/>
      <c r="AN75"/>
    </row>
    <row r="76" spans="2:40" s="33" customFormat="1">
      <c r="B76" s="96" t="s">
        <v>190</v>
      </c>
      <c r="C76" s="384" t="s">
        <v>191</v>
      </c>
      <c r="D76" s="101">
        <v>0</v>
      </c>
      <c r="E76" s="383" t="s">
        <v>171</v>
      </c>
      <c r="G76"/>
      <c r="H76"/>
      <c r="I76"/>
      <c r="K76"/>
      <c r="M76"/>
      <c r="AE76"/>
      <c r="AF76"/>
      <c r="AG76"/>
      <c r="AH76"/>
      <c r="AI76"/>
      <c r="AJ76"/>
      <c r="AK76"/>
      <c r="AL76"/>
      <c r="AM76"/>
      <c r="AN76"/>
    </row>
    <row r="77" spans="2:40" s="33" customFormat="1">
      <c r="B77" s="96" t="s">
        <v>192</v>
      </c>
      <c r="C77" s="384"/>
      <c r="D77" s="101">
        <v>0.75</v>
      </c>
      <c r="E77" s="383"/>
      <c r="G77"/>
      <c r="H77"/>
      <c r="I77"/>
      <c r="K77"/>
      <c r="M77"/>
      <c r="AE77"/>
      <c r="AF77"/>
      <c r="AG77"/>
      <c r="AH77"/>
      <c r="AI77"/>
      <c r="AJ77"/>
      <c r="AK77"/>
      <c r="AL77"/>
      <c r="AM77"/>
      <c r="AN77"/>
    </row>
    <row r="78" spans="2:40" s="33" customFormat="1">
      <c r="B78" s="111" t="s">
        <v>193</v>
      </c>
      <c r="C78" s="384"/>
      <c r="D78" s="101">
        <v>0</v>
      </c>
      <c r="E78" s="383"/>
      <c r="K78"/>
      <c r="M78"/>
      <c r="AE78"/>
      <c r="AF78"/>
      <c r="AG78"/>
      <c r="AH78"/>
      <c r="AI78"/>
      <c r="AJ78"/>
      <c r="AK78"/>
      <c r="AL78"/>
      <c r="AM78"/>
      <c r="AN78"/>
    </row>
    <row r="79" spans="2:40" s="33" customFormat="1">
      <c r="B79" s="96"/>
      <c r="C79" s="96"/>
      <c r="D79" s="109"/>
      <c r="E79" s="110"/>
      <c r="K79"/>
      <c r="M79"/>
      <c r="AE79"/>
      <c r="AF79"/>
      <c r="AG79"/>
      <c r="AH79"/>
      <c r="AI79"/>
      <c r="AJ79"/>
      <c r="AK79"/>
      <c r="AL79"/>
      <c r="AM79"/>
      <c r="AN79"/>
    </row>
    <row r="80" spans="2:40" s="33" customFormat="1">
      <c r="B80" s="96" t="s">
        <v>194</v>
      </c>
      <c r="C80" s="384" t="s">
        <v>195</v>
      </c>
      <c r="D80" s="101">
        <v>0.75</v>
      </c>
      <c r="E80" s="383" t="s">
        <v>171</v>
      </c>
      <c r="AE80"/>
      <c r="AF80"/>
      <c r="AG80"/>
      <c r="AH80"/>
      <c r="AI80"/>
      <c r="AJ80"/>
      <c r="AK80"/>
      <c r="AL80"/>
      <c r="AM80"/>
      <c r="AN80"/>
    </row>
    <row r="81" spans="2:40" s="33" customFormat="1">
      <c r="B81" s="96" t="s">
        <v>196</v>
      </c>
      <c r="C81" s="384"/>
      <c r="D81" s="101">
        <v>0</v>
      </c>
      <c r="E81" s="383"/>
      <c r="AE81"/>
      <c r="AF81"/>
      <c r="AG81"/>
      <c r="AH81"/>
      <c r="AI81"/>
      <c r="AJ81"/>
      <c r="AK81"/>
      <c r="AL81"/>
      <c r="AM81"/>
      <c r="AN81"/>
    </row>
    <row r="82" spans="2:40" s="33" customFormat="1">
      <c r="B82" s="96" t="s">
        <v>197</v>
      </c>
      <c r="C82" s="384"/>
      <c r="D82" s="101">
        <v>0</v>
      </c>
      <c r="E82" s="383"/>
      <c r="K82" s="228"/>
      <c r="L82" s="228"/>
      <c r="M82" s="229"/>
      <c r="N82" s="229"/>
      <c r="O82" s="229"/>
      <c r="P82" s="229"/>
      <c r="Q82" s="228"/>
      <c r="R82" s="229"/>
      <c r="S82"/>
      <c r="AE82"/>
      <c r="AF82"/>
      <c r="AG82"/>
      <c r="AH82"/>
      <c r="AI82"/>
      <c r="AJ82"/>
      <c r="AK82"/>
      <c r="AL82"/>
      <c r="AM82"/>
      <c r="AN82"/>
    </row>
    <row r="83" spans="2:40" s="33" customFormat="1">
      <c r="B83" s="96"/>
      <c r="C83" s="96"/>
      <c r="D83" s="109"/>
      <c r="E83" s="99"/>
      <c r="K83"/>
      <c r="L83"/>
      <c r="M83"/>
      <c r="N83"/>
      <c r="O83" s="231"/>
      <c r="P83"/>
      <c r="Q83"/>
      <c r="R83" s="232"/>
      <c r="S83"/>
      <c r="AE83"/>
      <c r="AF83"/>
      <c r="AG83"/>
      <c r="AH83"/>
      <c r="AI83"/>
      <c r="AJ83"/>
      <c r="AK83"/>
      <c r="AL83"/>
      <c r="AM83"/>
      <c r="AN83"/>
    </row>
    <row r="84" spans="2:40">
      <c r="B84" s="96" t="s">
        <v>198</v>
      </c>
      <c r="C84" s="384" t="s">
        <v>199</v>
      </c>
      <c r="D84" s="101">
        <v>0</v>
      </c>
      <c r="E84" s="383" t="s">
        <v>171</v>
      </c>
      <c r="K84"/>
      <c r="L84"/>
      <c r="M84"/>
      <c r="N84"/>
      <c r="O84" s="231"/>
      <c r="P84"/>
      <c r="Q84"/>
      <c r="R84" s="233"/>
      <c r="S84"/>
    </row>
    <row r="85" spans="2:40">
      <c r="B85" s="96" t="s">
        <v>200</v>
      </c>
      <c r="C85" s="384"/>
      <c r="D85" s="101">
        <v>0</v>
      </c>
      <c r="E85" s="383"/>
      <c r="K85"/>
      <c r="L85"/>
      <c r="M85"/>
      <c r="N85"/>
      <c r="O85" s="231"/>
      <c r="P85"/>
      <c r="Q85"/>
      <c r="R85" s="234"/>
      <c r="S85"/>
    </row>
    <row r="86" spans="2:40">
      <c r="B86" s="96" t="s">
        <v>201</v>
      </c>
      <c r="C86" s="384"/>
      <c r="D86" s="101">
        <v>0.5</v>
      </c>
      <c r="E86" s="383"/>
      <c r="K86"/>
      <c r="L86"/>
      <c r="M86"/>
      <c r="N86"/>
      <c r="O86" s="231"/>
      <c r="P86"/>
      <c r="Q86"/>
      <c r="R86"/>
      <c r="S86"/>
    </row>
    <row r="87" spans="2:40">
      <c r="B87" s="96"/>
      <c r="C87" s="108"/>
      <c r="D87" s="101"/>
      <c r="E87" s="99"/>
      <c r="K87"/>
      <c r="L87"/>
      <c r="M87"/>
      <c r="N87"/>
      <c r="O87" s="231"/>
      <c r="P87"/>
      <c r="Q87"/>
      <c r="R87"/>
      <c r="S87"/>
    </row>
    <row r="88" spans="2:40">
      <c r="B88" s="97" t="s">
        <v>202</v>
      </c>
      <c r="C88" s="96" t="s">
        <v>203</v>
      </c>
      <c r="D88" s="101">
        <v>0.95</v>
      </c>
      <c r="E88" s="99" t="s">
        <v>171</v>
      </c>
      <c r="K88"/>
      <c r="L88"/>
      <c r="M88"/>
      <c r="N88"/>
      <c r="O88" s="231"/>
      <c r="P88"/>
      <c r="Q88"/>
      <c r="R88"/>
      <c r="S88"/>
    </row>
    <row r="89" spans="2:40">
      <c r="B89" s="382" t="s">
        <v>204</v>
      </c>
      <c r="C89" s="382" t="s">
        <v>205</v>
      </c>
      <c r="D89" s="385">
        <v>0.5</v>
      </c>
      <c r="E89" s="99"/>
      <c r="K89"/>
      <c r="L89"/>
      <c r="M89"/>
      <c r="N89"/>
      <c r="O89" s="231"/>
      <c r="P89"/>
      <c r="Q89"/>
      <c r="R89"/>
      <c r="S89"/>
    </row>
    <row r="90" spans="2:40">
      <c r="B90" s="382"/>
      <c r="C90" s="382"/>
      <c r="D90" s="385"/>
      <c r="E90" s="99"/>
      <c r="K90"/>
      <c r="L90"/>
      <c r="M90"/>
      <c r="N90"/>
      <c r="O90" s="231"/>
      <c r="P90"/>
      <c r="Q90"/>
      <c r="R90"/>
      <c r="S90"/>
    </row>
    <row r="91" spans="2:40">
      <c r="B91" s="96" t="s">
        <v>206</v>
      </c>
      <c r="C91" s="96" t="s">
        <v>207</v>
      </c>
      <c r="D91" s="101">
        <v>0.11</v>
      </c>
      <c r="E91" s="112" t="s">
        <v>208</v>
      </c>
      <c r="K91"/>
      <c r="L91"/>
      <c r="M91"/>
      <c r="N91"/>
      <c r="O91" s="231"/>
      <c r="P91"/>
      <c r="Q91"/>
      <c r="R91"/>
      <c r="S91"/>
    </row>
    <row r="92" spans="2:40" ht="24.95">
      <c r="B92" s="96" t="s">
        <v>209</v>
      </c>
      <c r="C92" s="96" t="s">
        <v>210</v>
      </c>
      <c r="D92" s="113">
        <v>0.05</v>
      </c>
      <c r="E92" s="114" t="s">
        <v>211</v>
      </c>
      <c r="K92"/>
      <c r="L92"/>
      <c r="M92"/>
      <c r="N92"/>
      <c r="O92" s="231"/>
      <c r="P92"/>
      <c r="Q92"/>
      <c r="R92"/>
      <c r="S92"/>
    </row>
    <row r="93" spans="2:40">
      <c r="K93"/>
      <c r="L93"/>
      <c r="M93"/>
      <c r="N93"/>
      <c r="O93" s="231"/>
      <c r="P93"/>
      <c r="Q93"/>
      <c r="R93"/>
      <c r="S93"/>
    </row>
    <row r="97" spans="2:40" ht="15.95" thickBot="1">
      <c r="B97" s="115" t="s">
        <v>212</v>
      </c>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7"/>
      <c r="AF97" s="117"/>
      <c r="AG97" s="117"/>
      <c r="AH97" s="117"/>
      <c r="AI97" s="117"/>
      <c r="AJ97" s="117"/>
    </row>
    <row r="98" spans="2:40" ht="15" thickBot="1">
      <c r="F98" s="389" t="s">
        <v>213</v>
      </c>
      <c r="G98" s="390"/>
      <c r="H98" s="390"/>
      <c r="I98" s="390"/>
      <c r="J98" s="390"/>
      <c r="K98" s="390"/>
      <c r="L98" s="390"/>
      <c r="M98" s="390"/>
      <c r="N98" s="390"/>
      <c r="O98" s="390"/>
      <c r="P98" s="390"/>
      <c r="Q98" s="391"/>
      <c r="R98" s="389" t="s">
        <v>214</v>
      </c>
      <c r="S98" s="390"/>
      <c r="T98" s="390"/>
      <c r="U98" s="390"/>
      <c r="V98" s="390"/>
      <c r="W98" s="390"/>
      <c r="X98" s="391"/>
      <c r="Y98" s="392" t="s">
        <v>215</v>
      </c>
      <c r="Z98" s="393"/>
      <c r="AA98" s="393"/>
      <c r="AB98" s="393"/>
      <c r="AC98" s="393"/>
      <c r="AD98" s="393"/>
      <c r="AE98" s="393"/>
      <c r="AF98" s="393"/>
      <c r="AG98" s="393"/>
      <c r="AH98" s="393"/>
      <c r="AI98" s="393"/>
      <c r="AJ98" s="394"/>
    </row>
    <row r="99" spans="2:40" ht="43.5">
      <c r="B99" s="377" t="s">
        <v>216</v>
      </c>
      <c r="E99" s="118"/>
      <c r="F99" s="395" t="s">
        <v>217</v>
      </c>
      <c r="G99" s="396"/>
      <c r="H99" s="397"/>
      <c r="I99" s="398" t="s">
        <v>218</v>
      </c>
      <c r="J99" s="399"/>
      <c r="K99" s="399"/>
      <c r="L99" s="400"/>
      <c r="M99" s="401" t="s">
        <v>219</v>
      </c>
      <c r="N99" s="402"/>
      <c r="O99" s="403"/>
      <c r="P99" s="401" t="s">
        <v>220</v>
      </c>
      <c r="Q99" s="404"/>
      <c r="R99" s="405" t="s">
        <v>221</v>
      </c>
      <c r="S99" s="406"/>
      <c r="T99" s="406"/>
      <c r="U99" s="406"/>
      <c r="V99" s="406"/>
      <c r="W99" s="406"/>
      <c r="X99" s="407"/>
      <c r="Y99" s="408" t="s">
        <v>222</v>
      </c>
      <c r="Z99" s="409"/>
      <c r="AA99" s="409"/>
      <c r="AB99" s="409"/>
      <c r="AC99" s="410"/>
      <c r="AD99" s="119" t="s">
        <v>223</v>
      </c>
      <c r="AE99" s="411" t="s">
        <v>224</v>
      </c>
      <c r="AF99" s="412"/>
      <c r="AG99" s="412"/>
      <c r="AH99" s="412"/>
      <c r="AI99" s="413"/>
      <c r="AJ99" s="120" t="s">
        <v>223</v>
      </c>
      <c r="AL99" s="1"/>
    </row>
    <row r="100" spans="2:40" ht="98.45">
      <c r="B100" s="121"/>
      <c r="C100" s="121"/>
      <c r="D100" s="121"/>
      <c r="E100" s="122" t="s">
        <v>225</v>
      </c>
      <c r="F100" s="123" t="s">
        <v>226</v>
      </c>
      <c r="G100" s="124" t="s">
        <v>227</v>
      </c>
      <c r="H100" s="125" t="s">
        <v>228</v>
      </c>
      <c r="I100" s="126" t="s">
        <v>229</v>
      </c>
      <c r="J100" s="127" t="s">
        <v>230</v>
      </c>
      <c r="K100" s="127" t="s">
        <v>231</v>
      </c>
      <c r="L100" s="127" t="s">
        <v>232</v>
      </c>
      <c r="M100" s="128" t="s">
        <v>233</v>
      </c>
      <c r="N100" s="128" t="s">
        <v>234</v>
      </c>
      <c r="O100" s="129" t="s">
        <v>235</v>
      </c>
      <c r="P100" s="130" t="s">
        <v>236</v>
      </c>
      <c r="Q100" s="131" t="s">
        <v>237</v>
      </c>
      <c r="R100" s="132" t="s">
        <v>238</v>
      </c>
      <c r="S100" s="133" t="s">
        <v>239</v>
      </c>
      <c r="T100" s="134" t="s">
        <v>240</v>
      </c>
      <c r="U100" s="134" t="s">
        <v>241</v>
      </c>
      <c r="V100" s="134" t="s">
        <v>242</v>
      </c>
      <c r="W100" s="134" t="s">
        <v>243</v>
      </c>
      <c r="X100" s="135" t="s">
        <v>244</v>
      </c>
      <c r="Y100" s="136" t="s">
        <v>245</v>
      </c>
      <c r="Z100" s="137" t="s">
        <v>246</v>
      </c>
      <c r="AA100" s="137" t="s">
        <v>247</v>
      </c>
      <c r="AB100" s="137" t="s">
        <v>248</v>
      </c>
      <c r="AC100" s="137" t="s">
        <v>249</v>
      </c>
      <c r="AD100" s="138"/>
      <c r="AE100" s="139" t="s">
        <v>245</v>
      </c>
      <c r="AF100" s="140" t="s">
        <v>250</v>
      </c>
      <c r="AG100" s="140" t="s">
        <v>247</v>
      </c>
      <c r="AH100" s="140" t="s">
        <v>248</v>
      </c>
      <c r="AI100" s="140" t="s">
        <v>249</v>
      </c>
      <c r="AJ100" s="141"/>
      <c r="AK100" s="142" t="s">
        <v>251</v>
      </c>
      <c r="AL100" s="143"/>
      <c r="AM100" s="143"/>
      <c r="AN100" s="143"/>
    </row>
    <row r="101" spans="2:40" ht="144.6">
      <c r="B101" s="121"/>
      <c r="C101" s="121"/>
      <c r="D101" s="121"/>
      <c r="E101" s="144" t="s">
        <v>252</v>
      </c>
      <c r="F101" s="414" t="s">
        <v>253</v>
      </c>
      <c r="G101" s="415"/>
      <c r="H101" s="416"/>
      <c r="I101" s="414" t="s">
        <v>254</v>
      </c>
      <c r="J101" s="416"/>
      <c r="K101" s="414" t="s">
        <v>255</v>
      </c>
      <c r="L101" s="417"/>
      <c r="M101" s="418" t="s">
        <v>256</v>
      </c>
      <c r="N101" s="415"/>
      <c r="O101" s="417"/>
      <c r="P101" s="418" t="s">
        <v>257</v>
      </c>
      <c r="Q101" s="416"/>
      <c r="R101" s="145" t="s">
        <v>258</v>
      </c>
      <c r="S101" s="146" t="s">
        <v>259</v>
      </c>
      <c r="T101" s="147" t="s">
        <v>260</v>
      </c>
      <c r="U101" s="147" t="s">
        <v>261</v>
      </c>
      <c r="V101" s="148" t="s">
        <v>262</v>
      </c>
      <c r="W101" s="149" t="s">
        <v>263</v>
      </c>
      <c r="X101" s="149" t="s">
        <v>263</v>
      </c>
      <c r="Y101" s="150"/>
      <c r="Z101" s="151"/>
      <c r="AA101" s="147" t="s">
        <v>264</v>
      </c>
      <c r="AB101" s="147"/>
      <c r="AC101" s="147" t="s">
        <v>265</v>
      </c>
      <c r="AD101" s="144" t="s">
        <v>266</v>
      </c>
      <c r="AE101" s="152"/>
      <c r="AF101" s="153"/>
      <c r="AG101" s="153"/>
      <c r="AH101" s="153"/>
      <c r="AI101" s="153"/>
      <c r="AJ101" s="154"/>
      <c r="AK101" s="142"/>
    </row>
    <row r="102" spans="2:40" ht="15.6">
      <c r="B102" s="386" t="s">
        <v>267</v>
      </c>
      <c r="C102" s="155" t="s">
        <v>268</v>
      </c>
      <c r="D102" s="156" t="s">
        <v>269</v>
      </c>
      <c r="E102" s="157">
        <v>0.4</v>
      </c>
      <c r="F102" s="158">
        <v>0.02</v>
      </c>
      <c r="G102" s="159">
        <f>85%*(1-F102)</f>
        <v>0.83299999999999996</v>
      </c>
      <c r="H102" s="160">
        <f t="shared" ref="H102:H107" si="0">(1-F102-G102)</f>
        <v>0.14700000000000002</v>
      </c>
      <c r="I102" s="161">
        <v>0.25</v>
      </c>
      <c r="J102" s="162">
        <v>0</v>
      </c>
      <c r="K102" s="163"/>
      <c r="L102" s="164"/>
      <c r="M102" s="155"/>
      <c r="N102" s="156"/>
      <c r="O102" s="165">
        <v>0.75</v>
      </c>
      <c r="P102" s="166">
        <f>I102+L102+J102*(1-K102)</f>
        <v>0.25</v>
      </c>
      <c r="Q102" s="160">
        <f>O102+N102+M102</f>
        <v>0.75</v>
      </c>
      <c r="R102" s="158">
        <v>0.5</v>
      </c>
      <c r="S102" s="159">
        <v>1</v>
      </c>
      <c r="T102" s="162">
        <v>0.1</v>
      </c>
      <c r="U102" s="159">
        <v>0</v>
      </c>
      <c r="V102" s="167">
        <v>0.03</v>
      </c>
      <c r="W102" s="162">
        <v>0.107</v>
      </c>
      <c r="X102" s="168">
        <v>0.107</v>
      </c>
      <c r="Y102" s="169">
        <f>P102*H102*(1-S102)</f>
        <v>0</v>
      </c>
      <c r="Z102" s="159">
        <f>P102*H102*S102</f>
        <v>3.6750000000000005E-2</v>
      </c>
      <c r="AA102" s="105">
        <f>G102+H102*(M102*R102+O102)</f>
        <v>0.94324999999999992</v>
      </c>
      <c r="AB102" s="159">
        <f>F102</f>
        <v>0.02</v>
      </c>
      <c r="AC102" s="170">
        <f>H102*(M102*(1-R102)*W102+N102*X102)</f>
        <v>0</v>
      </c>
      <c r="AD102" s="170">
        <f t="shared" ref="AD102:AD107" si="1">H102*(M102*(1-R102)*(1-W102)+N102*(1-X102))</f>
        <v>0</v>
      </c>
      <c r="AE102" s="171">
        <f>Y102+T102*Z102+AA102*U102*T102</f>
        <v>3.6750000000000007E-3</v>
      </c>
      <c r="AF102" s="172">
        <f>Z102*(1-T102)+AA102*U102*(1-T102)+AB102*V102*(1-T102)</f>
        <v>3.3615000000000006E-2</v>
      </c>
      <c r="AG102" s="173">
        <f t="shared" ref="AG102:AG107" si="2">AA102*(1-U102)</f>
        <v>0.94324999999999992</v>
      </c>
      <c r="AH102" s="173">
        <v>0</v>
      </c>
      <c r="AI102" s="173">
        <f>AC102+AB102*(1-V102)</f>
        <v>1.9400000000000001E-2</v>
      </c>
      <c r="AJ102" s="174">
        <f t="shared" ref="AJ102:AJ107" si="3">H102*(M102*(1-R102)*(1-W102)+N102*(1-X102))</f>
        <v>0</v>
      </c>
      <c r="AK102" s="175">
        <f>SUM(AE102:AJ102)</f>
        <v>0.99993999999999994</v>
      </c>
      <c r="AL102" s="176"/>
      <c r="AM102" s="176"/>
      <c r="AN102" s="177"/>
    </row>
    <row r="103" spans="2:40" ht="15.6">
      <c r="B103" s="387"/>
      <c r="C103" s="178" t="s">
        <v>270</v>
      </c>
      <c r="D103" s="33" t="s">
        <v>271</v>
      </c>
      <c r="E103" s="157">
        <v>0.33</v>
      </c>
      <c r="F103" s="179">
        <v>0.02</v>
      </c>
      <c r="G103" s="105">
        <f>30%*(1-F103)</f>
        <v>0.29399999999999998</v>
      </c>
      <c r="H103" s="180">
        <f t="shared" si="0"/>
        <v>0.68599999999999994</v>
      </c>
      <c r="I103" s="181">
        <v>0.25</v>
      </c>
      <c r="J103" s="181">
        <v>0.75</v>
      </c>
      <c r="K103" s="181">
        <v>0.95</v>
      </c>
      <c r="L103" s="181">
        <v>0.05</v>
      </c>
      <c r="M103" s="182">
        <f>1-P103</f>
        <v>0.67500000000000004</v>
      </c>
      <c r="O103" s="183"/>
      <c r="P103" s="182">
        <f>I103+L103*J103+J103*(1-K103)</f>
        <v>0.32500000000000001</v>
      </c>
      <c r="Q103" s="180">
        <f>O103+N103+M103</f>
        <v>0.67500000000000004</v>
      </c>
      <c r="R103" s="179">
        <v>0.5</v>
      </c>
      <c r="S103" s="105">
        <v>1</v>
      </c>
      <c r="T103" s="181">
        <v>0.1</v>
      </c>
      <c r="U103" s="105">
        <v>0</v>
      </c>
      <c r="V103" s="184">
        <v>0.03</v>
      </c>
      <c r="W103" s="181">
        <v>0.107</v>
      </c>
      <c r="X103" s="185">
        <v>0.107</v>
      </c>
      <c r="Y103" s="186">
        <f t="shared" ref="Y103:Y107" si="4">P103*H103*(1-S103)</f>
        <v>0</v>
      </c>
      <c r="Z103" s="105">
        <f>P103*H103*S103</f>
        <v>0.22294999999999998</v>
      </c>
      <c r="AA103" s="105">
        <f>G103+H103*(M103*R103+O103)</f>
        <v>0.52552500000000002</v>
      </c>
      <c r="AB103" s="105">
        <f t="shared" ref="AB103:AB107" si="5">F103</f>
        <v>0.02</v>
      </c>
      <c r="AC103" s="187">
        <f>H103*(M103*(1-R103)*W103+N103*X103)</f>
        <v>2.4773174999999998E-2</v>
      </c>
      <c r="AD103" s="100">
        <f t="shared" si="1"/>
        <v>0.206751825</v>
      </c>
      <c r="AE103" s="188">
        <f t="shared" ref="AE103:AE107" si="6">Y103+T103*Z103+AA103*U103*T103</f>
        <v>2.2294999999999999E-2</v>
      </c>
      <c r="AF103" s="189">
        <f t="shared" ref="AF103:AF107" si="7">Z103*(1-T103)+AA103*U103*(1-T103)+AB103*V103*(1-T103)</f>
        <v>0.20119500000000001</v>
      </c>
      <c r="AG103" s="190">
        <f t="shared" si="2"/>
        <v>0.52552500000000002</v>
      </c>
      <c r="AH103" s="190">
        <v>0</v>
      </c>
      <c r="AI103" s="190">
        <f>AC103+AB103*(1-V103)</f>
        <v>4.4173174999999995E-2</v>
      </c>
      <c r="AJ103" s="191">
        <f t="shared" si="3"/>
        <v>0.206751825</v>
      </c>
      <c r="AK103" s="175">
        <f>SUM(AE103:AJ103)</f>
        <v>0.99993999999999994</v>
      </c>
      <c r="AL103" s="176"/>
      <c r="AM103" s="176"/>
      <c r="AN103" s="177"/>
    </row>
    <row r="104" spans="2:40" ht="15.6">
      <c r="B104" s="387"/>
      <c r="C104" s="192" t="s">
        <v>161</v>
      </c>
      <c r="D104" s="193"/>
      <c r="E104" s="157">
        <v>0.27</v>
      </c>
      <c r="F104" s="194">
        <v>0.02</v>
      </c>
      <c r="G104" s="195">
        <f>40%*(1-F104)</f>
        <v>0.39200000000000002</v>
      </c>
      <c r="H104" s="196">
        <f t="shared" si="0"/>
        <v>0.58799999999999997</v>
      </c>
      <c r="I104" s="197">
        <v>0.5</v>
      </c>
      <c r="J104" s="197">
        <v>0</v>
      </c>
      <c r="K104" s="198"/>
      <c r="L104" s="198"/>
      <c r="M104" s="192"/>
      <c r="N104" s="195">
        <v>0.5</v>
      </c>
      <c r="O104" s="199"/>
      <c r="P104" s="200">
        <f>I104+L104+J104*(1-K104)</f>
        <v>0.5</v>
      </c>
      <c r="Q104" s="196">
        <f>O104+N104+M104</f>
        <v>0.5</v>
      </c>
      <c r="R104" s="194">
        <v>0.5</v>
      </c>
      <c r="S104" s="195">
        <v>1</v>
      </c>
      <c r="T104" s="197">
        <v>0.1</v>
      </c>
      <c r="U104" s="105">
        <v>0</v>
      </c>
      <c r="V104" s="201">
        <v>0.03</v>
      </c>
      <c r="W104" s="197">
        <v>0.107</v>
      </c>
      <c r="X104" s="202">
        <v>0.107</v>
      </c>
      <c r="Y104" s="186">
        <f t="shared" si="4"/>
        <v>0</v>
      </c>
      <c r="Z104" s="195">
        <f>P104*H104*S104</f>
        <v>0.29399999999999998</v>
      </c>
      <c r="AA104" s="195">
        <f t="shared" ref="AA104:AA107" si="8">G104+H104*(M104*R104+O104)</f>
        <v>0.39200000000000002</v>
      </c>
      <c r="AB104" s="195">
        <f t="shared" si="5"/>
        <v>0.02</v>
      </c>
      <c r="AC104" s="203">
        <f t="shared" ref="AC104:AC107" si="9">H104*(M104*(1-R104)*W104+N104*X104)</f>
        <v>3.1458E-2</v>
      </c>
      <c r="AD104" s="203">
        <f t="shared" si="1"/>
        <v>0.262542</v>
      </c>
      <c r="AE104" s="204">
        <f t="shared" si="6"/>
        <v>2.9399999999999999E-2</v>
      </c>
      <c r="AF104" s="205">
        <f t="shared" si="7"/>
        <v>0.26513999999999999</v>
      </c>
      <c r="AG104" s="206">
        <f t="shared" si="2"/>
        <v>0.39200000000000002</v>
      </c>
      <c r="AH104" s="206">
        <v>0</v>
      </c>
      <c r="AI104" s="206">
        <f t="shared" ref="AI104:AI107" si="10">AC104+AB104*(1-V104)</f>
        <v>5.0858E-2</v>
      </c>
      <c r="AJ104" s="207">
        <f t="shared" si="3"/>
        <v>0.262542</v>
      </c>
      <c r="AK104" s="175">
        <f t="shared" ref="AK104:AK107" si="11">SUM(AE104:AJ104)</f>
        <v>0.99993999999999983</v>
      </c>
      <c r="AL104" s="176"/>
      <c r="AM104" s="176"/>
      <c r="AN104" s="177"/>
    </row>
    <row r="105" spans="2:40" ht="15.6">
      <c r="B105" s="387"/>
      <c r="C105" s="178" t="s">
        <v>272</v>
      </c>
      <c r="D105" s="33" t="s">
        <v>269</v>
      </c>
      <c r="E105" s="157">
        <v>0.4</v>
      </c>
      <c r="F105" s="179">
        <v>0.02</v>
      </c>
      <c r="G105" s="159">
        <f>85%*(1-F105)</f>
        <v>0.83299999999999996</v>
      </c>
      <c r="H105" s="160">
        <f t="shared" si="0"/>
        <v>0.14700000000000002</v>
      </c>
      <c r="I105" s="181">
        <v>0.25</v>
      </c>
      <c r="J105" s="181">
        <v>0</v>
      </c>
      <c r="K105" s="208"/>
      <c r="L105" s="209"/>
      <c r="M105" s="178"/>
      <c r="O105" s="210">
        <v>0.75</v>
      </c>
      <c r="P105" s="182">
        <f t="shared" ref="P105" si="12">I105+L105+J105*(1-K105)</f>
        <v>0.25</v>
      </c>
      <c r="Q105" s="180">
        <f>O105+N105+M105</f>
        <v>0.75</v>
      </c>
      <c r="R105" s="179">
        <v>0.5</v>
      </c>
      <c r="S105" s="105">
        <v>1</v>
      </c>
      <c r="T105" s="181">
        <v>0.1</v>
      </c>
      <c r="U105" s="159">
        <v>0</v>
      </c>
      <c r="V105" s="167">
        <v>0.03</v>
      </c>
      <c r="W105" s="162">
        <v>0.107</v>
      </c>
      <c r="X105" s="168">
        <v>0.107</v>
      </c>
      <c r="Y105" s="169">
        <f t="shared" si="4"/>
        <v>0</v>
      </c>
      <c r="Z105" s="105">
        <f t="shared" ref="Z105:Z107" si="13">P105*H105*S105</f>
        <v>3.6750000000000005E-2</v>
      </c>
      <c r="AA105" s="105">
        <f t="shared" si="8"/>
        <v>0.94324999999999992</v>
      </c>
      <c r="AB105" s="105">
        <f t="shared" si="5"/>
        <v>0.02</v>
      </c>
      <c r="AC105" s="100">
        <f t="shared" si="9"/>
        <v>0</v>
      </c>
      <c r="AD105" s="100">
        <f t="shared" si="1"/>
        <v>0</v>
      </c>
      <c r="AE105" s="188">
        <f t="shared" si="6"/>
        <v>3.6750000000000007E-3</v>
      </c>
      <c r="AF105" s="189">
        <f t="shared" si="7"/>
        <v>3.3615000000000006E-2</v>
      </c>
      <c r="AG105" s="190">
        <f t="shared" si="2"/>
        <v>0.94324999999999992</v>
      </c>
      <c r="AH105" s="190">
        <v>0</v>
      </c>
      <c r="AI105" s="190">
        <f>AC105+AB105*(1-V105)</f>
        <v>1.9400000000000001E-2</v>
      </c>
      <c r="AJ105" s="191">
        <f t="shared" si="3"/>
        <v>0</v>
      </c>
      <c r="AK105" s="175">
        <f t="shared" si="11"/>
        <v>0.99993999999999994</v>
      </c>
      <c r="AL105" s="176"/>
      <c r="AM105" s="176"/>
      <c r="AN105" s="177"/>
    </row>
    <row r="106" spans="2:40" ht="15.6">
      <c r="B106" s="387"/>
      <c r="C106" s="178" t="s">
        <v>273</v>
      </c>
      <c r="D106" s="33" t="s">
        <v>271</v>
      </c>
      <c r="E106" s="157">
        <v>0.33</v>
      </c>
      <c r="F106" s="179">
        <v>0.02</v>
      </c>
      <c r="G106" s="105">
        <f>30%*(1-F106)</f>
        <v>0.29399999999999998</v>
      </c>
      <c r="H106" s="180">
        <f t="shared" si="0"/>
        <v>0.68599999999999994</v>
      </c>
      <c r="I106" s="181">
        <v>0.25</v>
      </c>
      <c r="J106" s="181">
        <v>0.75</v>
      </c>
      <c r="K106" s="181">
        <v>0.95</v>
      </c>
      <c r="L106" s="181">
        <v>0.05</v>
      </c>
      <c r="M106" s="182">
        <f>1-P106</f>
        <v>0.67500000000000004</v>
      </c>
      <c r="O106" s="183"/>
      <c r="P106" s="182">
        <f>I106+L106*J106+J106*(1-K106)</f>
        <v>0.32500000000000001</v>
      </c>
      <c r="Q106" s="180">
        <f>O106+N106+M106</f>
        <v>0.67500000000000004</v>
      </c>
      <c r="R106" s="179">
        <v>0.5</v>
      </c>
      <c r="S106" s="105">
        <v>1</v>
      </c>
      <c r="T106" s="181">
        <v>0.1</v>
      </c>
      <c r="U106" s="105">
        <v>0</v>
      </c>
      <c r="V106" s="184">
        <v>0.03</v>
      </c>
      <c r="W106" s="181">
        <v>0.107</v>
      </c>
      <c r="X106" s="185">
        <v>0.107</v>
      </c>
      <c r="Y106" s="186">
        <f t="shared" si="4"/>
        <v>0</v>
      </c>
      <c r="Z106" s="105">
        <f t="shared" si="13"/>
        <v>0.22294999999999998</v>
      </c>
      <c r="AA106" s="105">
        <f t="shared" si="8"/>
        <v>0.52552500000000002</v>
      </c>
      <c r="AB106" s="105">
        <f t="shared" si="5"/>
        <v>0.02</v>
      </c>
      <c r="AC106" s="100">
        <f t="shared" si="9"/>
        <v>2.4773174999999998E-2</v>
      </c>
      <c r="AD106" s="100">
        <f t="shared" si="1"/>
        <v>0.206751825</v>
      </c>
      <c r="AE106" s="188">
        <f t="shared" si="6"/>
        <v>2.2294999999999999E-2</v>
      </c>
      <c r="AF106" s="189">
        <f t="shared" si="7"/>
        <v>0.20119500000000001</v>
      </c>
      <c r="AG106" s="190">
        <f>AA106*(1-U106)</f>
        <v>0.52552500000000002</v>
      </c>
      <c r="AH106" s="190">
        <v>0</v>
      </c>
      <c r="AI106" s="190">
        <f>AC106+AB106*(1-V106)</f>
        <v>4.4173174999999995E-2</v>
      </c>
      <c r="AJ106" s="191">
        <f t="shared" si="3"/>
        <v>0.206751825</v>
      </c>
      <c r="AK106" s="175">
        <f t="shared" si="11"/>
        <v>0.99993999999999994</v>
      </c>
      <c r="AL106" s="176"/>
      <c r="AM106" s="176"/>
      <c r="AN106" s="177"/>
    </row>
    <row r="107" spans="2:40" ht="15.95" thickBot="1">
      <c r="B107" s="388"/>
      <c r="C107" s="192" t="s">
        <v>274</v>
      </c>
      <c r="D107" s="193"/>
      <c r="E107" s="157">
        <v>0.27</v>
      </c>
      <c r="F107" s="211">
        <v>0.02</v>
      </c>
      <c r="G107" s="212">
        <f>40%*(1-F107)</f>
        <v>0.39200000000000002</v>
      </c>
      <c r="H107" s="213">
        <f t="shared" si="0"/>
        <v>0.58799999999999997</v>
      </c>
      <c r="I107" s="214">
        <v>0.5</v>
      </c>
      <c r="J107" s="214">
        <v>0</v>
      </c>
      <c r="K107" s="215"/>
      <c r="L107" s="215"/>
      <c r="M107" s="216"/>
      <c r="N107" s="212">
        <v>0.5</v>
      </c>
      <c r="O107" s="217"/>
      <c r="P107" s="218">
        <f>I107+L107+J107*(1-K107)</f>
        <v>0.5</v>
      </c>
      <c r="Q107" s="213">
        <f t="shared" ref="Q107" si="14">O107+N107+M107</f>
        <v>0.5</v>
      </c>
      <c r="R107" s="211">
        <v>0.5</v>
      </c>
      <c r="S107" s="212">
        <v>1</v>
      </c>
      <c r="T107" s="214">
        <v>0.1</v>
      </c>
      <c r="U107" s="212">
        <v>0</v>
      </c>
      <c r="V107" s="219">
        <v>0.03</v>
      </c>
      <c r="W107" s="214">
        <v>0.107</v>
      </c>
      <c r="X107" s="220">
        <v>0.107</v>
      </c>
      <c r="Y107" s="221">
        <f t="shared" si="4"/>
        <v>0</v>
      </c>
      <c r="Z107" s="212">
        <f t="shared" si="13"/>
        <v>0.29399999999999998</v>
      </c>
      <c r="AA107" s="212">
        <f t="shared" si="8"/>
        <v>0.39200000000000002</v>
      </c>
      <c r="AB107" s="212">
        <f t="shared" si="5"/>
        <v>0.02</v>
      </c>
      <c r="AC107" s="222">
        <f t="shared" si="9"/>
        <v>3.1458E-2</v>
      </c>
      <c r="AD107" s="222">
        <f t="shared" si="1"/>
        <v>0.262542</v>
      </c>
      <c r="AE107" s="223">
        <f t="shared" si="6"/>
        <v>2.9399999999999999E-2</v>
      </c>
      <c r="AF107" s="224">
        <f t="shared" si="7"/>
        <v>0.26513999999999999</v>
      </c>
      <c r="AG107" s="225">
        <f t="shared" si="2"/>
        <v>0.39200000000000002</v>
      </c>
      <c r="AH107" s="225">
        <v>0</v>
      </c>
      <c r="AI107" s="225">
        <f t="shared" si="10"/>
        <v>5.0858E-2</v>
      </c>
      <c r="AJ107" s="226">
        <f t="shared" si="3"/>
        <v>0.262542</v>
      </c>
      <c r="AK107" s="175">
        <f t="shared" si="11"/>
        <v>0.99993999999999983</v>
      </c>
      <c r="AL107" s="176"/>
      <c r="AM107" s="176"/>
      <c r="AN107" s="177"/>
    </row>
  </sheetData>
  <mergeCells count="40">
    <mergeCell ref="B102:B107"/>
    <mergeCell ref="F98:Q98"/>
    <mergeCell ref="R98:X98"/>
    <mergeCell ref="Y98:AJ98"/>
    <mergeCell ref="F99:H99"/>
    <mergeCell ref="I99:L99"/>
    <mergeCell ref="M99:O99"/>
    <mergeCell ref="P99:Q99"/>
    <mergeCell ref="R99:X99"/>
    <mergeCell ref="Y99:AC99"/>
    <mergeCell ref="AE99:AI99"/>
    <mergeCell ref="F101:H101"/>
    <mergeCell ref="I101:J101"/>
    <mergeCell ref="K101:L101"/>
    <mergeCell ref="M101:O101"/>
    <mergeCell ref="P101:Q101"/>
    <mergeCell ref="C80:C82"/>
    <mergeCell ref="E80:E82"/>
    <mergeCell ref="C84:C86"/>
    <mergeCell ref="E84:E86"/>
    <mergeCell ref="B89:B90"/>
    <mergeCell ref="C89:C90"/>
    <mergeCell ref="D89:D90"/>
    <mergeCell ref="C68:C70"/>
    <mergeCell ref="E68:E70"/>
    <mergeCell ref="C72:C74"/>
    <mergeCell ref="E72:E74"/>
    <mergeCell ref="C76:C78"/>
    <mergeCell ref="E76:E78"/>
    <mergeCell ref="C56:C58"/>
    <mergeCell ref="E56:E58"/>
    <mergeCell ref="C60:C62"/>
    <mergeCell ref="E60:E62"/>
    <mergeCell ref="C64:C66"/>
    <mergeCell ref="E64:E66"/>
    <mergeCell ref="P14:P16"/>
    <mergeCell ref="D15:G15"/>
    <mergeCell ref="H15:H16"/>
    <mergeCell ref="I15:J15"/>
    <mergeCell ref="P17:P19"/>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4E26-4143-4C28-88ED-0E977A3F80B8}">
  <sheetPr>
    <tabColor rgb="FFF2F2FF"/>
  </sheetPr>
  <dimension ref="B2:K27"/>
  <sheetViews>
    <sheetView showGridLines="0" topLeftCell="A4" zoomScale="80" zoomScaleNormal="80" workbookViewId="0">
      <selection activeCell="I11" sqref="I11"/>
    </sheetView>
  </sheetViews>
  <sheetFormatPr defaultColWidth="11.42578125" defaultRowHeight="14.45"/>
  <cols>
    <col min="3" max="3" width="20.85546875" customWidth="1"/>
    <col min="4" max="4" width="38.140625" style="5" customWidth="1"/>
    <col min="5" max="5" width="18.140625" customWidth="1"/>
    <col min="6" max="6" width="23.5703125" style="5" customWidth="1"/>
    <col min="7" max="7" width="28.85546875" customWidth="1"/>
    <col min="8" max="8" width="32.140625" customWidth="1"/>
  </cols>
  <sheetData>
    <row r="2" spans="2:11" ht="21">
      <c r="B2" s="64" t="s">
        <v>275</v>
      </c>
    </row>
    <row r="4" spans="2:11" ht="18.600000000000001">
      <c r="C4" s="68" t="s">
        <v>276</v>
      </c>
      <c r="F4"/>
    </row>
    <row r="6" spans="2:11">
      <c r="C6" s="66" t="s">
        <v>277</v>
      </c>
      <c r="D6" s="67" t="s">
        <v>278</v>
      </c>
      <c r="E6" s="58" t="s">
        <v>45</v>
      </c>
      <c r="F6" s="67" t="s">
        <v>279</v>
      </c>
      <c r="G6" s="58" t="s">
        <v>280</v>
      </c>
      <c r="H6" s="63" t="s">
        <v>281</v>
      </c>
    </row>
    <row r="7" spans="2:11">
      <c r="C7" s="20" t="s">
        <v>282</v>
      </c>
      <c r="D7" s="8" t="s">
        <v>283</v>
      </c>
      <c r="E7" s="9" t="s">
        <v>284</v>
      </c>
      <c r="F7" s="8" t="s">
        <v>285</v>
      </c>
      <c r="G7" s="9" t="s">
        <v>286</v>
      </c>
      <c r="H7" s="21"/>
      <c r="I7" s="9"/>
      <c r="J7" s="9"/>
      <c r="K7" s="9"/>
    </row>
    <row r="8" spans="2:11" ht="29.1">
      <c r="B8" s="9"/>
      <c r="C8" s="23" t="s">
        <v>287</v>
      </c>
      <c r="D8" s="24" t="s">
        <v>288</v>
      </c>
      <c r="E8" s="25" t="s">
        <v>289</v>
      </c>
      <c r="F8" s="24" t="s">
        <v>285</v>
      </c>
      <c r="G8" s="25" t="s">
        <v>286</v>
      </c>
      <c r="H8" s="26"/>
      <c r="I8" s="9"/>
      <c r="J8" s="9"/>
      <c r="K8" s="9"/>
    </row>
    <row r="9" spans="2:11" ht="43.5">
      <c r="B9" s="9"/>
      <c r="C9" s="22" t="s">
        <v>290</v>
      </c>
      <c r="D9" s="8" t="s">
        <v>291</v>
      </c>
      <c r="E9" s="8" t="s">
        <v>292</v>
      </c>
      <c r="F9" s="8" t="s">
        <v>293</v>
      </c>
      <c r="G9" s="8" t="s">
        <v>294</v>
      </c>
      <c r="H9" s="350" t="s">
        <v>295</v>
      </c>
      <c r="I9" s="9"/>
      <c r="J9" s="9"/>
      <c r="K9" s="9"/>
    </row>
    <row r="10" spans="2:11" ht="29.1">
      <c r="B10" s="9"/>
      <c r="C10" s="23" t="s">
        <v>296</v>
      </c>
      <c r="D10" s="24" t="s">
        <v>297</v>
      </c>
      <c r="E10" s="25" t="s">
        <v>298</v>
      </c>
      <c r="F10" s="24" t="s">
        <v>293</v>
      </c>
      <c r="G10" s="24" t="s">
        <v>299</v>
      </c>
      <c r="H10" s="27" t="s">
        <v>300</v>
      </c>
      <c r="I10" s="9"/>
      <c r="J10" s="9"/>
      <c r="K10" s="9"/>
    </row>
    <row r="11" spans="2:11" ht="29.1">
      <c r="B11" s="9"/>
      <c r="C11" s="20" t="s">
        <v>301</v>
      </c>
      <c r="D11" s="8" t="s">
        <v>302</v>
      </c>
      <c r="E11" s="9" t="s">
        <v>303</v>
      </c>
      <c r="F11" s="8" t="s">
        <v>304</v>
      </c>
      <c r="G11" s="9" t="s">
        <v>286</v>
      </c>
      <c r="H11" s="21"/>
      <c r="I11" s="9"/>
      <c r="J11" s="9"/>
      <c r="K11" s="9"/>
    </row>
    <row r="12" spans="2:11" ht="29.1">
      <c r="B12" s="9"/>
      <c r="C12" s="23" t="s">
        <v>305</v>
      </c>
      <c r="D12" s="24" t="s">
        <v>306</v>
      </c>
      <c r="E12" s="25" t="s">
        <v>307</v>
      </c>
      <c r="F12" s="24" t="s">
        <v>293</v>
      </c>
      <c r="G12" s="24" t="s">
        <v>308</v>
      </c>
      <c r="H12" s="27" t="s">
        <v>309</v>
      </c>
      <c r="I12" s="9"/>
      <c r="J12" s="9"/>
      <c r="K12" s="9"/>
    </row>
    <row r="13" spans="2:11" ht="29.1">
      <c r="B13" s="9"/>
      <c r="C13" s="20" t="s">
        <v>310</v>
      </c>
      <c r="D13" s="8" t="s">
        <v>311</v>
      </c>
      <c r="E13" s="9" t="s">
        <v>56</v>
      </c>
      <c r="F13" s="8" t="s">
        <v>304</v>
      </c>
      <c r="G13" s="9" t="s">
        <v>286</v>
      </c>
      <c r="H13" s="21"/>
      <c r="I13" s="9"/>
      <c r="J13" s="9"/>
      <c r="K13" s="9"/>
    </row>
    <row r="14" spans="2:11" ht="43.5">
      <c r="B14" s="9"/>
      <c r="C14" s="23" t="s">
        <v>312</v>
      </c>
      <c r="D14" s="24" t="s">
        <v>313</v>
      </c>
      <c r="E14" s="25" t="s">
        <v>56</v>
      </c>
      <c r="F14" s="24" t="s">
        <v>293</v>
      </c>
      <c r="G14" s="24" t="s">
        <v>314</v>
      </c>
      <c r="H14" s="27" t="s">
        <v>315</v>
      </c>
      <c r="I14" s="9"/>
      <c r="J14" s="9"/>
      <c r="K14" s="9"/>
    </row>
    <row r="15" spans="2:11" ht="29.1">
      <c r="B15" s="9"/>
      <c r="C15" s="352" t="s">
        <v>122</v>
      </c>
      <c r="D15" s="351" t="s">
        <v>316</v>
      </c>
      <c r="E15" s="353" t="s">
        <v>107</v>
      </c>
      <c r="F15" s="351" t="s">
        <v>293</v>
      </c>
      <c r="G15" s="353" t="s">
        <v>299</v>
      </c>
      <c r="H15" s="354"/>
      <c r="I15" s="9"/>
      <c r="J15" s="9"/>
      <c r="K15" s="9"/>
    </row>
    <row r="16" spans="2:11">
      <c r="B16" s="9"/>
      <c r="C16" s="9"/>
      <c r="D16" s="8"/>
      <c r="E16" s="9"/>
      <c r="F16" s="8"/>
      <c r="G16" s="9"/>
      <c r="H16" s="9"/>
      <c r="I16" s="9"/>
      <c r="J16" s="9"/>
      <c r="K16" s="9"/>
    </row>
    <row r="17" spans="2:11" ht="18.600000000000001">
      <c r="B17" s="9"/>
      <c r="C17" s="68" t="s">
        <v>317</v>
      </c>
      <c r="D17" s="8"/>
      <c r="E17" s="9"/>
      <c r="F17" s="8"/>
      <c r="G17" s="9"/>
      <c r="H17" s="9"/>
      <c r="I17" s="9"/>
      <c r="J17" s="9"/>
      <c r="K17" s="9"/>
    </row>
    <row r="18" spans="2:11">
      <c r="C18" s="9"/>
      <c r="D18" s="8"/>
      <c r="E18" s="9"/>
      <c r="F18" s="8"/>
      <c r="G18" s="9"/>
      <c r="H18" s="9"/>
      <c r="I18" s="9"/>
      <c r="J18" s="9"/>
      <c r="K18" s="9"/>
    </row>
    <row r="19" spans="2:11">
      <c r="B19" s="9"/>
      <c r="C19" s="66" t="s">
        <v>277</v>
      </c>
      <c r="D19" s="67" t="s">
        <v>278</v>
      </c>
      <c r="E19" s="58" t="s">
        <v>45</v>
      </c>
      <c r="F19" s="67" t="s">
        <v>318</v>
      </c>
      <c r="G19" s="58" t="s">
        <v>280</v>
      </c>
      <c r="H19" s="63" t="s">
        <v>281</v>
      </c>
      <c r="I19" s="9"/>
      <c r="J19" s="9"/>
      <c r="K19" s="9"/>
    </row>
    <row r="20" spans="2:11" ht="43.5">
      <c r="B20" s="9"/>
      <c r="C20" s="20" t="s">
        <v>319</v>
      </c>
      <c r="D20" s="8" t="s">
        <v>320</v>
      </c>
      <c r="E20" s="9" t="s">
        <v>321</v>
      </c>
      <c r="F20" s="8" t="s">
        <v>322</v>
      </c>
      <c r="G20" s="9" t="s">
        <v>286</v>
      </c>
      <c r="H20" s="7"/>
      <c r="I20" s="9"/>
      <c r="J20" s="9"/>
      <c r="K20" s="9"/>
    </row>
    <row r="21" spans="2:11" ht="29.1">
      <c r="B21" s="9"/>
      <c r="C21" s="23" t="s">
        <v>323</v>
      </c>
      <c r="D21" s="24" t="s">
        <v>324</v>
      </c>
      <c r="E21" s="25" t="s">
        <v>325</v>
      </c>
      <c r="F21" s="24" t="s">
        <v>322</v>
      </c>
      <c r="G21" s="25" t="s">
        <v>286</v>
      </c>
      <c r="H21" s="30"/>
      <c r="I21" s="9"/>
      <c r="J21" s="9"/>
      <c r="K21" s="9"/>
    </row>
    <row r="22" spans="2:11" ht="43.5">
      <c r="B22" s="9"/>
      <c r="C22" s="20" t="s">
        <v>326</v>
      </c>
      <c r="D22" s="8" t="s">
        <v>327</v>
      </c>
      <c r="E22" s="9" t="s">
        <v>328</v>
      </c>
      <c r="F22" s="8" t="s">
        <v>322</v>
      </c>
      <c r="G22" s="9" t="s">
        <v>286</v>
      </c>
      <c r="H22" s="21"/>
      <c r="I22" s="9"/>
      <c r="J22" s="9"/>
      <c r="K22" s="9"/>
    </row>
    <row r="23" spans="2:11" ht="29.1">
      <c r="B23" s="9"/>
      <c r="C23" s="23" t="s">
        <v>329</v>
      </c>
      <c r="D23" s="24" t="s">
        <v>330</v>
      </c>
      <c r="E23" s="25" t="s">
        <v>107</v>
      </c>
      <c r="F23" s="24" t="s">
        <v>322</v>
      </c>
      <c r="G23" s="24" t="s">
        <v>286</v>
      </c>
      <c r="H23" s="27" t="s">
        <v>331</v>
      </c>
      <c r="I23" s="9"/>
      <c r="J23" s="9"/>
      <c r="K23" s="9"/>
    </row>
    <row r="24" spans="2:11" ht="29.1">
      <c r="B24" s="9"/>
      <c r="C24" s="375" t="s">
        <v>332</v>
      </c>
      <c r="D24" s="351" t="s">
        <v>333</v>
      </c>
      <c r="E24" s="351" t="s">
        <v>334</v>
      </c>
      <c r="F24" s="351"/>
      <c r="G24" s="351" t="s">
        <v>335</v>
      </c>
      <c r="H24" s="376" t="s">
        <v>336</v>
      </c>
      <c r="I24" s="9"/>
      <c r="J24" s="9"/>
      <c r="K24" s="9"/>
    </row>
    <row r="25" spans="2:11">
      <c r="B25" s="9"/>
      <c r="C25" s="9"/>
      <c r="D25" s="8"/>
      <c r="E25" s="9"/>
      <c r="F25" s="8"/>
      <c r="G25" s="9"/>
      <c r="H25" s="9"/>
      <c r="I25" s="9"/>
      <c r="J25" s="9"/>
      <c r="K25" s="9"/>
    </row>
    <row r="26" spans="2:11">
      <c r="B26" s="9"/>
      <c r="C26" s="9"/>
      <c r="D26" s="8"/>
      <c r="E26" s="9"/>
      <c r="F26" s="8"/>
      <c r="G26" s="9"/>
      <c r="H26" s="9"/>
      <c r="I26" s="9"/>
      <c r="J26" s="9"/>
      <c r="K26" s="9"/>
    </row>
    <row r="27" spans="2:11">
      <c r="C27" s="9"/>
      <c r="D27" s="8"/>
      <c r="E27" s="9"/>
      <c r="F27" s="8"/>
      <c r="G27" s="9"/>
      <c r="H27"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02A1-518D-4641-9A31-5786E649C3D0}">
  <sheetPr>
    <tabColor rgb="FFF2F2FF"/>
  </sheetPr>
  <dimension ref="B4:P34"/>
  <sheetViews>
    <sheetView showGridLines="0" zoomScale="90" zoomScaleNormal="90" workbookViewId="0">
      <selection activeCell="H36" sqref="H36"/>
    </sheetView>
  </sheetViews>
  <sheetFormatPr defaultColWidth="11.42578125" defaultRowHeight="14.45"/>
  <cols>
    <col min="2" max="2" width="14.140625" customWidth="1"/>
    <col min="3" max="3" width="54.140625" customWidth="1"/>
    <col min="4" max="4" width="16.140625" customWidth="1"/>
    <col min="5" max="6" width="14.140625" bestFit="1" customWidth="1"/>
    <col min="7" max="7" width="16.5703125" customWidth="1"/>
    <col min="8" max="8" width="12.5703125" customWidth="1"/>
    <col min="9" max="9" width="9.85546875" customWidth="1"/>
    <col min="10" max="10" width="12.42578125" customWidth="1"/>
    <col min="13" max="13" width="13.140625" customWidth="1"/>
    <col min="14" max="14" width="11.5703125" customWidth="1"/>
    <col min="15" max="15" width="10.42578125" customWidth="1"/>
  </cols>
  <sheetData>
    <row r="4" spans="2:16" ht="18.600000000000001">
      <c r="B4" s="65" t="s">
        <v>337</v>
      </c>
    </row>
    <row r="5" spans="2:16">
      <c r="B5" s="59" t="s">
        <v>338</v>
      </c>
      <c r="C5" s="59" t="s">
        <v>339</v>
      </c>
      <c r="D5" s="59"/>
      <c r="E5" s="59"/>
    </row>
    <row r="7" spans="2:16">
      <c r="B7" s="55"/>
      <c r="C7" s="58" t="s">
        <v>22</v>
      </c>
      <c r="D7" s="58" t="s">
        <v>340</v>
      </c>
      <c r="E7" s="56"/>
      <c r="F7" s="56"/>
      <c r="G7" s="56"/>
      <c r="H7" s="56"/>
      <c r="I7" s="56"/>
      <c r="J7" s="56"/>
      <c r="K7" s="56"/>
      <c r="L7" s="56"/>
      <c r="M7" s="56"/>
      <c r="N7" s="56"/>
      <c r="O7" s="56"/>
      <c r="P7" s="57"/>
    </row>
    <row r="8" spans="2:16" ht="14.45" customHeight="1">
      <c r="B8" s="450" t="s">
        <v>39</v>
      </c>
      <c r="C8" s="9" t="s">
        <v>341</v>
      </c>
      <c r="D8" s="9" t="s">
        <v>342</v>
      </c>
      <c r="E8" s="9"/>
      <c r="F8" s="9"/>
      <c r="G8" s="21"/>
      <c r="H8" s="20"/>
      <c r="I8" s="9"/>
      <c r="J8" s="9"/>
      <c r="K8" s="9"/>
      <c r="L8" s="9"/>
      <c r="M8" s="21"/>
      <c r="N8" s="20"/>
      <c r="O8" s="9"/>
      <c r="P8" s="21"/>
    </row>
    <row r="9" spans="2:16">
      <c r="B9" s="450"/>
      <c r="C9" s="25" t="s">
        <v>343</v>
      </c>
      <c r="D9" s="25" t="s">
        <v>344</v>
      </c>
      <c r="E9" s="25"/>
      <c r="F9" s="25"/>
      <c r="G9" s="26"/>
      <c r="H9" s="23"/>
      <c r="I9" s="25"/>
      <c r="J9" s="25"/>
      <c r="K9" s="25"/>
      <c r="L9" s="25"/>
      <c r="M9" s="26"/>
      <c r="N9" s="23"/>
      <c r="O9" s="25"/>
      <c r="P9" s="26"/>
    </row>
    <row r="10" spans="2:16">
      <c r="B10" s="450"/>
      <c r="C10" s="9" t="s">
        <v>345</v>
      </c>
      <c r="D10" s="9" t="s">
        <v>346</v>
      </c>
      <c r="E10" s="9"/>
      <c r="F10" s="9"/>
      <c r="G10" s="21"/>
      <c r="H10" s="20"/>
      <c r="I10" s="9"/>
      <c r="J10" s="9"/>
      <c r="K10" s="9"/>
      <c r="L10" s="9"/>
      <c r="M10" s="9"/>
      <c r="N10" s="9"/>
      <c r="O10" s="9"/>
      <c r="P10" s="21"/>
    </row>
    <row r="11" spans="2:16">
      <c r="B11" s="450"/>
      <c r="C11" s="25" t="s">
        <v>347</v>
      </c>
      <c r="D11" s="25" t="s">
        <v>348</v>
      </c>
      <c r="E11" s="25"/>
      <c r="F11" s="25"/>
      <c r="G11" s="26"/>
      <c r="H11" s="23"/>
      <c r="I11" s="25"/>
      <c r="J11" s="25"/>
      <c r="K11" s="25"/>
      <c r="L11" s="25"/>
      <c r="M11" s="26"/>
      <c r="N11" s="23"/>
      <c r="O11" s="25"/>
      <c r="P11" s="26"/>
    </row>
    <row r="12" spans="2:16">
      <c r="B12" s="450"/>
      <c r="C12" s="9" t="s">
        <v>349</v>
      </c>
      <c r="D12" s="9" t="s">
        <v>350</v>
      </c>
      <c r="E12" s="20"/>
      <c r="F12" s="9"/>
      <c r="G12" s="9"/>
      <c r="H12" s="20"/>
      <c r="I12" s="9"/>
      <c r="J12" s="9"/>
      <c r="K12" s="9"/>
      <c r="L12" s="9"/>
      <c r="M12" s="9"/>
      <c r="N12" s="9"/>
      <c r="O12" s="9"/>
      <c r="P12" s="21"/>
    </row>
    <row r="13" spans="2:16" ht="14.45" customHeight="1">
      <c r="B13" s="451" t="s">
        <v>40</v>
      </c>
      <c r="C13" s="25" t="s">
        <v>351</v>
      </c>
      <c r="D13" s="25" t="s">
        <v>352</v>
      </c>
      <c r="E13" s="23"/>
      <c r="F13" s="25"/>
      <c r="G13" s="25"/>
      <c r="H13" s="23"/>
      <c r="I13" s="25"/>
      <c r="J13" s="25"/>
      <c r="K13" s="25"/>
      <c r="L13" s="25"/>
      <c r="M13" s="25"/>
      <c r="N13" s="25"/>
      <c r="O13" s="25"/>
      <c r="P13" s="26"/>
    </row>
    <row r="14" spans="2:16">
      <c r="B14" s="451"/>
      <c r="C14" s="9" t="s">
        <v>353</v>
      </c>
      <c r="D14" s="9" t="s">
        <v>354</v>
      </c>
      <c r="E14" s="20"/>
      <c r="F14" s="9"/>
      <c r="G14" s="9"/>
      <c r="H14" s="20"/>
      <c r="I14" s="9"/>
      <c r="J14" s="9"/>
      <c r="K14" s="9"/>
      <c r="L14" s="9"/>
      <c r="M14" s="9"/>
      <c r="N14" s="9"/>
      <c r="O14" s="9"/>
      <c r="P14" s="21"/>
    </row>
    <row r="15" spans="2:16">
      <c r="B15" s="452"/>
      <c r="C15" s="29" t="s">
        <v>355</v>
      </c>
      <c r="D15" s="29" t="s">
        <v>356</v>
      </c>
      <c r="E15" s="28"/>
      <c r="F15" s="29"/>
      <c r="G15" s="29"/>
      <c r="H15" s="28"/>
      <c r="I15" s="29"/>
      <c r="J15" s="29"/>
      <c r="K15" s="29"/>
      <c r="L15" s="29"/>
      <c r="M15" s="29"/>
      <c r="N15" s="29"/>
      <c r="O15" s="29"/>
      <c r="P15" s="31"/>
    </row>
    <row r="24" spans="2:15" ht="18.600000000000001">
      <c r="B24" s="65" t="s">
        <v>357</v>
      </c>
    </row>
    <row r="25" spans="2:15">
      <c r="B25" s="2"/>
    </row>
    <row r="26" spans="2:15" ht="72.599999999999994">
      <c r="B26" s="55"/>
      <c r="C26" s="58" t="s">
        <v>22</v>
      </c>
      <c r="D26" s="238" t="s">
        <v>358</v>
      </c>
      <c r="E26" s="239" t="s">
        <v>359</v>
      </c>
      <c r="F26" s="63" t="s">
        <v>280</v>
      </c>
    </row>
    <row r="27" spans="2:15">
      <c r="B27" s="450" t="s">
        <v>39</v>
      </c>
      <c r="C27" s="9" t="s">
        <v>341</v>
      </c>
      <c r="D27" s="60">
        <v>1</v>
      </c>
      <c r="E27" s="60" t="s">
        <v>360</v>
      </c>
      <c r="F27" s="21" t="s">
        <v>361</v>
      </c>
    </row>
    <row r="28" spans="2:15">
      <c r="B28" s="450"/>
      <c r="C28" s="25" t="s">
        <v>343</v>
      </c>
      <c r="D28" s="61">
        <v>1</v>
      </c>
      <c r="E28" s="61" t="s">
        <v>362</v>
      </c>
      <c r="F28" s="26" t="s">
        <v>361</v>
      </c>
      <c r="G28" s="6"/>
      <c r="H28" s="4"/>
      <c r="I28" s="4"/>
      <c r="J28" s="4"/>
      <c r="K28" s="4"/>
      <c r="L28" s="4"/>
      <c r="M28" s="4"/>
      <c r="N28" s="4"/>
      <c r="O28" s="4"/>
    </row>
    <row r="29" spans="2:15">
      <c r="B29" s="450"/>
      <c r="C29" s="9" t="s">
        <v>363</v>
      </c>
      <c r="D29" s="60" t="s">
        <v>85</v>
      </c>
      <c r="E29" s="60" t="s">
        <v>364</v>
      </c>
      <c r="F29" s="21" t="s">
        <v>361</v>
      </c>
      <c r="G29" s="19"/>
      <c r="H29" s="4"/>
      <c r="I29" s="4"/>
      <c r="J29" s="4"/>
      <c r="K29" s="4"/>
      <c r="L29" s="4"/>
      <c r="M29" s="4"/>
      <c r="N29" s="4"/>
      <c r="O29" s="4"/>
    </row>
    <row r="30" spans="2:15">
      <c r="B30" s="450"/>
      <c r="C30" s="25" t="s">
        <v>365</v>
      </c>
      <c r="D30" s="61">
        <v>30</v>
      </c>
      <c r="E30" s="61" t="s">
        <v>360</v>
      </c>
      <c r="F30" s="26" t="s">
        <v>361</v>
      </c>
    </row>
    <row r="31" spans="2:15">
      <c r="B31" s="450"/>
      <c r="C31" s="9" t="s">
        <v>349</v>
      </c>
      <c r="D31" s="60">
        <v>50</v>
      </c>
      <c r="E31" s="60" t="s">
        <v>366</v>
      </c>
      <c r="F31" s="21" t="s">
        <v>361</v>
      </c>
    </row>
    <row r="32" spans="2:15" ht="14.45" customHeight="1">
      <c r="B32" s="451" t="s">
        <v>40</v>
      </c>
      <c r="C32" s="25" t="s">
        <v>367</v>
      </c>
      <c r="D32" s="61" t="s">
        <v>85</v>
      </c>
      <c r="E32" s="61" t="s">
        <v>368</v>
      </c>
      <c r="F32" s="26" t="s">
        <v>361</v>
      </c>
    </row>
    <row r="33" spans="2:6">
      <c r="B33" s="451"/>
      <c r="C33" s="9" t="s">
        <v>369</v>
      </c>
      <c r="D33" s="60" t="s">
        <v>85</v>
      </c>
      <c r="E33" s="60" t="s">
        <v>370</v>
      </c>
      <c r="F33" s="21" t="s">
        <v>361</v>
      </c>
    </row>
    <row r="34" spans="2:6">
      <c r="B34" s="452"/>
      <c r="C34" s="29" t="s">
        <v>371</v>
      </c>
      <c r="D34" s="62" t="s">
        <v>85</v>
      </c>
      <c r="E34" s="62" t="s">
        <v>360</v>
      </c>
      <c r="F34" s="31" t="s">
        <v>361</v>
      </c>
    </row>
  </sheetData>
  <mergeCells count="4">
    <mergeCell ref="B27:B31"/>
    <mergeCell ref="B32:B34"/>
    <mergeCell ref="B8:B12"/>
    <mergeCell ref="B13:B15"/>
  </mergeCells>
  <phoneticPr fontId="9"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0355-C0F3-4DD1-A8C3-755F8E26B49C}">
  <sheetPr>
    <tabColor rgb="FFF2F2FF"/>
  </sheetPr>
  <dimension ref="A1:A6"/>
  <sheetViews>
    <sheetView showGridLines="0" zoomScale="80" zoomScaleNormal="80" workbookViewId="0">
      <selection activeCell="J23" sqref="J23"/>
    </sheetView>
  </sheetViews>
  <sheetFormatPr defaultColWidth="11.42578125" defaultRowHeight="14.45"/>
  <cols>
    <col min="1" max="1" width="15.140625" bestFit="1" customWidth="1"/>
  </cols>
  <sheetData>
    <row r="1" spans="1:1" ht="21">
      <c r="A1" s="64" t="s">
        <v>372</v>
      </c>
    </row>
    <row r="2" spans="1:1">
      <c r="A2" t="s">
        <v>373</v>
      </c>
    </row>
    <row r="3" spans="1:1">
      <c r="A3" t="s">
        <v>374</v>
      </c>
    </row>
    <row r="4" spans="1:1">
      <c r="A4" t="s">
        <v>375</v>
      </c>
    </row>
    <row r="5" spans="1:1">
      <c r="A5" t="s">
        <v>376</v>
      </c>
    </row>
    <row r="6" spans="1:1">
      <c r="A6" t="s">
        <v>377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88E3AFFC9A6145BD3140672EDC1647" ma:contentTypeVersion="14" ma:contentTypeDescription="Create a new document." ma:contentTypeScope="" ma:versionID="3a809711495b829ec22fb8ea61470de4">
  <xsd:schema xmlns:xsd="http://www.w3.org/2001/XMLSchema" xmlns:xs="http://www.w3.org/2001/XMLSchema" xmlns:p="http://schemas.microsoft.com/office/2006/metadata/properties" xmlns:ns2="4e37bbae-e23c-4632-9cc9-620333ab24b9" xmlns:ns3="2bf8a4ed-9ce7-465b-ad48-a2fccc133974" targetNamespace="http://schemas.microsoft.com/office/2006/metadata/properties" ma:root="true" ma:fieldsID="0384e489a7f9e8cf2d4a6dbb6e5169a0" ns2:_="" ns3:_="">
    <xsd:import namespace="4e37bbae-e23c-4632-9cc9-620333ab24b9"/>
    <xsd:import namespace="2bf8a4ed-9ce7-465b-ad48-a2fccc133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7bbae-e23c-4632-9cc9-620333ab2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aa81ef3-913a-41ff-8054-ac541d3abd6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f8a4ed-9ce7-465b-ad48-a2fccc1339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fc51598-f87f-4c4b-bbf9-3537c9b8fb10}" ma:internalName="TaxCatchAll" ma:showField="CatchAllData" ma:web="2bf8a4ed-9ce7-465b-ad48-a2fccc133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  s t a n d a l o n e = " n o " ? > < D a t a M a s h u p   x m l n s = " h t t p : / / s c h e m a s . m i c r o s o f t . c o m / D a t a M a s h u p " > A A A A A A U 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e t a q 6 w A A A D 3 A A A A E g A A A E N v b m Z p Z y 9 Q Y W N r Y W d l L n h t b I S P s Q r C M B i E d 8 F 3 K N m b p H E r f 9 N B c L I g C u I a 2 m i D b S J J a v p u D j 6 S r 2 C L V t 0 c 7 + 6 D u 3 v c 7 p D 3 b R N d p X X K 6 A w l m K L I e a E r 0 R g t M 6 Q N y v l 8 B h t R n s V J R g O t X d q 7 K k O 1 9 5 e U k B A C D g t s 7 I k w S h N y K N a 7 s p a t Q B 9 Y / Y d j p c f a U i I O + 9 c a z n D C K G a M Y Q p k M q F Q + g u w Y f C Y / p i w 7 B r f W c m P N l 5 t g U w S y P s D f w I A A P / / A w B Q S w M E F A A C A A g A A A A h A O P n 1 r w V A w A A H g 0 A A B M A A A B G b 3 J t d W x h c y 9 T Z W N 0 a W 9 u M S 5 t 7 F b b b t p A E H 1 H y j + s 3 B c i U Q i h q S K l V E p R e p H a p g 0 k f Y h Q t a w H s 8 L e d f d C 4 l p 8 U L 4 j P 9 Z d G x M b G 3 K j D 5 X K C 5 J 3 d u b M m T k z K 4 E o y h n q p / / t o 1 p N T r A A F w 3 w y A e s 9 / d Q F / m g d m r I / P p c C w L m y 8 k 1 A b / Z 0 0 I A U z + 4 m I 4 4 n 9 Z 3 4 8 u v O I C u s 7 z s D O e X P c 6 U s R o 2 U h 8 v n E E U A g q 4 S 8 f 0 9 s Y x 3 h L z 5 k B g J s d c B D 3 u 6 4 B Z K 1 l P I z b i 2 O l x L C S g E A t F i Q / S a S B l H W E W z R s o d s 5 g D A Y N g e x A w b V K T p J 4 f I y k 0 m 7 U Q i 5 W G M n E b 8 m 0 R 5 X J f R S V D 7 h m S k Q t n x N s m V o b Z A Y T C 2 / t u e D Y L R 2 e v E c z 7 G t Y z e m c U V U y P o M A i 6 k s f f + u s U 9 V Z I O o C a T Z F o z m u 8 s S G I o 5 Y y B R C C L Q 6 v b G 8 L k s x B l w 4 Y J I y y D r q w V r V N a i w H + e x 8 3 0 V x F b w e U q f X n G M p Z y x F R z M d / d q V G 2 i Y J y + z + n + 7 f Y / H 3 C u Q L R C n h o w L 1 B B 3 u I B J 2 s u k w H I x B J E 3 z h i g s S G d b Q 2 / V W 3 7 C U w D w Q i G D R u s C s w q Z n + R t p S + c n p l 6 / a l p M C y 1 g M i l / / k y 9 i U K E B w E I Q r G f l a / l J w d K a D I 1 0 D v N A 6 Q q 4 n 0 E P I u Q q 0 3 U x U V j 3 N 5 / o K 3 p H 5 F 0 E f P Q B G v f Z L + 4 m 0 O Z E 8 C i R o g I T u X t D X I j h g P 6 S w N y T U u Q r D e k D k N B g 3 y l z l l I Z 1 y d m r 5 a L x E U G 5 z O s V K C j n T S n B f Y B y 2 c O w S G L h v B E 1 y H R f 1 9 s J / q T 8 B o q V n G t E T F z s W C S i M u 8 L i w g g R T P f Q z G w w 2 B r r M b n X t o G i g F G w 3 Z X y Y 5 6 3 c O Q Z 2 R T L x n c u K O 0 Y Y q 8 C G e W 2 W b 5 S U e f g M Z R 5 u d S 2 l 8 8 s D 7 g k c m q R M 5 / / m 7 J E b 4 L / A t y H w D T v z Y Y + D w h Z e X Z p / f W Z s b K b S C r x b e 7 n F W 5 X O v a P o k a + B R 4 + l + H 6 M u Z f A g 5 K v y C e j Z F 6 a s c a 0 m F O f C 1 W v z t t q O u f 8 1 O b e P J Y E m E u Z N y + + I V b 8 l 4 Z U u / O M K d X u b H F M D a 7 4 y 6 s J g A 9 C P n F e v N O y R f 7 l y b A o d z v / y i 7 W s 8 j t 0 R 8 A A A D / / w M A U E s B A i 0 A F A A G A A g A A A A h A C r d q k D S A A A A N w E A A B M A A A A A A A A A A A A A A A A A A A A A A F t D b 2 5 0 Z W 5 0 X 1 R 5 c G V z X S 5 4 b W x Q S w E C L Q A U A A I A C A A A A C E A V e t a q 6 w A A A D 3 A A A A E g A A A A A A A A A A A A A A A A A L A w A A Q 2 9 u Z m l n L 1 B h Y 2 t h Z 2 U u e G 1 s U E s B A i 0 A F A A C A A g A A A A h A O P n 1 r w V A w A A H g 0 A A B M A A A A A A A A A A A A A A A A A 5 w M A A E Z v c m 1 1 b G F z L 1 N l Y 3 R p b 2 4 x L m 1 Q S w U G A A A A A A M A A w D C A A A A L Q c 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g x A A A A A A A A l j E 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W F 1 M j A 8 L 0 l 0 Z W 1 Q Y X R o P j w v S X R l b U x v Y 2 F 0 a W 9 u P j x T d G F i b G V F b n R y a W V z P j x F b n R y e S B U e X B l P S J B Z G R l Z F R v R G F 0 Y U 1 v Z G V s I i B W Y W x 1 Z T 0 i b D A i L z 4 8 R W 5 0 c n k g V H l w Z T 0 i Q n V m Z m V y T m V 4 d F J l Z n J l c 2 g i I F Z h b H V l P S J s M S I v P j x F b n R y e S B U e X B l P S J G a W x s Q 2 9 1 b n Q i I F Z h b H V l P S J s M T E z I i 8 + P E V u d H J 5 I F R 5 c G U 9 I k Z p b G x F b m F i b G V k I i B W Y W x 1 Z T 0 i b D A i L z 4 8 R W 5 0 c n k g V H l w Z T 0 i R m l s b E V y c m 9 y Q 2 9 k Z S I g V m F s d W U 9 I n N V b m t u b 3 d u I i 8 + P E V u d H J 5 I F R 5 c G U 9 I k Z p b G x F c n J v c k N v d W 5 0 I i B W Y W x 1 Z T 0 i b D A i L z 4 8 R W 5 0 c n k g V H l w Z T 0 i R m l s b E x h c 3 R V c G R h d G V k I i B W Y W x 1 Z T 0 i Z D I w M j M t M D k t M j h U M j E 6 M z c 6 M j Y u N z k 5 N D M w N F o i L z 4 8 R W 5 0 c n k g V H l w Z T 0 i R m l s b E N v b H V t b l R 5 c G V z I i B W Y W x 1 Z T 0 i c 0 F B W U d C Z 1 l H Q m d B R 0 J n W T 0 i L z 4 8 R W 5 0 c n k g V H l w Z T 0 i R m l s b E N v b H V t b k 5 h b W V z I i B W Y W x 1 Z T 0 i c 1 s m c X V v d D t D b 2 F y c 2 U g c G F y d G l j b G V z J n F 1 b 3 Q 7 L C Z x d W 9 0 O 1 J l Z m V y Z W 5 j Z S Z x d W 9 0 O y w m c X V v d D t D a X R l Z C B i e S Z x d W 9 0 O y w m c X V v d D t U e X B l I G 9 m I H N 0 d W R 5 L y B k Y X R h I H N v d X J j Z S Z x d W 9 0 O y w m c X V v d D t D b 3 V u d H J 5 L 2 x v Y 2 F 0 a W 9 u J n F 1 b 3 Q 7 L C Z x d W 9 0 O 1 R 5 c G U g b 2 Y g d m V o a W N s Z S Z x d W 9 0 O y w m c X V v d D t U e X B l I G 9 m I H J v Y W Q m c X V v d D s s J n F 1 b 3 Q 7 R U Y g d m F s d W U m c X V v d D s s J n F 1 b 3 Q 7 V W 5 p d C Z x d W 9 0 O y w m c X V v d D t S Z W 1 h c m t z J n F 1 b 3 Q 7 L C Z x d W 9 0 O 1 F 1 Y W x p d H k g b 2 Y g d G h l I H N 0 d W R 5 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h M 2 Y 3 M z k 3 M y 0 3 Y j k z L T Q 3 Y W Y t Y W J m N S 0 1 Y j E 3 M j M 1 Y j V i M W U i L z 4 8 R W 5 0 c n k g V H l w Z T 0 i U m V s Y X R p b 2 5 z a G l w S W 5 m b 0 N v b n R h a W 5 l c i I g V m F s d W U 9 I n N 7 J n F 1 b 3 Q 7 Y 2 9 s d W 1 u Q 2 9 1 b n Q m c X V v d D s 6 M T E s J n F 1 b 3 Q 7 a 2 V 5 Q 2 9 s d W 1 u T m F t Z X M m c X V v d D s 6 W 1 0 s J n F 1 b 3 Q 7 c X V l c n l S Z W x h d G l v b n N o a X B z J n F 1 b 3 Q 7 O l t d L C Z x d W 9 0 O 2 N v b H V t b k l k Z W 5 0 a X R p Z X M m c X V v d D s 6 W y Z x d W 9 0 O 1 N l Y 3 R p b 2 4 x L 1 R h Y m x l Y X U y M C 9 U e X B l I G 1 v Z G l m a c O p L n t D b 2 F y c 2 U g c G F y d G l j b G V z L D B 9 J n F 1 b 3 Q 7 L C Z x d W 9 0 O 1 N l Y 3 R p b 2 4 x L 1 R h Y m x l Y X U y M C 9 U e X B l I G 1 v Z G l m a c O p L n t S Z W Z l c m V u Y 2 U s M X 0 m c X V v d D s s J n F 1 b 3 Q 7 U 2 V j d G l v b j E v V G F i b G V h d T I w L 1 R 5 c G U g b W 9 k a W Z p w 6 k u e 0 N p d G V k I G J 5 L D N 9 J n F 1 b 3 Q 7 L C Z x d W 9 0 O 1 N l Y 3 R p b 2 4 x L 1 R h Y m x l Y X U y M C 9 U e X B l I G 1 v Z G l m a c O p L n t U e X B l I G 9 m I H N 0 d W R 5 L y B k Y X R h I H N v d X J j Z S w y f S Z x d W 9 0 O y w m c X V v d D t T Z W N 0 a W 9 u M S 9 U Y W J s Z W F 1 M j A v V H l w Z S B t b 2 R p Z m n D q S 5 7 Q 2 9 1 b n R y e S 9 s b 2 N h d G l v b i w 0 f S Z x d W 9 0 O y w m c X V v d D t T Z W N 0 a W 9 u M S 9 U Y W J s Z W F 1 M j A v V H l w Z S B t b 2 R p Z m n D q S 5 7 V H l w Z S B v Z i B 2 Z W h p Y 2 x l L D V 9 J n F 1 b 3 Q 7 L C Z x d W 9 0 O 1 N l Y 3 R p b 2 4 x L 1 R h Y m x l Y X U y M C 9 U e X B l I G 1 v Z G l m a c O p L n t U e X B l I G 9 m I H J v Y W Q s N n 0 m c X V v d D s s J n F 1 b 3 Q 7 U 2 V j d G l v b j E v V G F i b G V h d T I w L 1 R 5 c G U g b W 9 k a W Z p w 6 k u e 0 V G I H Z h b H V l L D d 9 J n F 1 b 3 Q 7 L C Z x d W 9 0 O 1 N l Y 3 R p b 2 4 x L 1 R h Y m x l Y X U y M C 9 U e X B l I G 1 v Z G l m a c O p L n t V b m l 0 L D h 9 J n F 1 b 3 Q 7 L C Z x d W 9 0 O 1 N l Y 3 R p b 2 4 x L 1 R h Y m x l Y X U y M C 9 U e X B l I G 1 v Z G l m a c O p L n t S Z W 1 h c m t z L D l 9 J n F 1 b 3 Q 7 L C Z x d W 9 0 O 1 N l Y 3 R p b 2 4 x L 1 R h Y m x l Y X U y M C 9 U e X B l I G 1 v Z G l m a c O p L n t R d W F s a X R 5 I G 9 m I H R o Z S B z d H V k e S w x M H 0 m c X V v d D t d L C Z x d W 9 0 O 0 N v b H V t b k N v d W 5 0 J n F 1 b 3 Q 7 O j E x L C Z x d W 9 0 O 0 t l e U N v b H V t b k 5 h b W V z J n F 1 b 3 Q 7 O l t d L C Z x d W 9 0 O 0 N v b H V t b k l k Z W 5 0 a X R p Z X M m c X V v d D s 6 W y Z x d W 9 0 O 1 N l Y 3 R p b 2 4 x L 1 R h Y m x l Y X U y M C 9 U e X B l I G 1 v Z G l m a c O p L n t D b 2 F y c 2 U g c G F y d G l j b G V z L D B 9 J n F 1 b 3 Q 7 L C Z x d W 9 0 O 1 N l Y 3 R p b 2 4 x L 1 R h Y m x l Y X U y M C 9 U e X B l I G 1 v Z G l m a c O p L n t S Z W Z l c m V u Y 2 U s M X 0 m c X V v d D s s J n F 1 b 3 Q 7 U 2 V j d G l v b j E v V G F i b G V h d T I w L 1 R 5 c G U g b W 9 k a W Z p w 6 k u e 0 N p d G V k I G J 5 L D N 9 J n F 1 b 3 Q 7 L C Z x d W 9 0 O 1 N l Y 3 R p b 2 4 x L 1 R h Y m x l Y X U y M C 9 U e X B l I G 1 v Z G l m a c O p L n t U e X B l I G 9 m I H N 0 d W R 5 L y B k Y X R h I H N v d X J j Z S w y f S Z x d W 9 0 O y w m c X V v d D t T Z W N 0 a W 9 u M S 9 U Y W J s Z W F 1 M j A v V H l w Z S B t b 2 R p Z m n D q S 5 7 Q 2 9 1 b n R y e S 9 s b 2 N h d G l v b i w 0 f S Z x d W 9 0 O y w m c X V v d D t T Z W N 0 a W 9 u M S 9 U Y W J s Z W F 1 M j A v V H l w Z S B t b 2 R p Z m n D q S 5 7 V H l w Z S B v Z i B 2 Z W h p Y 2 x l L D V 9 J n F 1 b 3 Q 7 L C Z x d W 9 0 O 1 N l Y 3 R p b 2 4 x L 1 R h Y m x l Y X U y M C 9 U e X B l I G 1 v Z G l m a c O p L n t U e X B l I G 9 m I H J v Y W Q s N n 0 m c X V v d D s s J n F 1 b 3 Q 7 U 2 V j d G l v b j E v V G F i b G V h d T I w L 1 R 5 c G U g b W 9 k a W Z p w 6 k u e 0 V G I H Z h b H V l L D d 9 J n F 1 b 3 Q 7 L C Z x d W 9 0 O 1 N l Y 3 R p b 2 4 x L 1 R h Y m x l Y X U y M C 9 U e X B l I G 1 v Z G l m a c O p L n t V b m l 0 L D h 9 J n F 1 b 3 Q 7 L C Z x d W 9 0 O 1 N l Y 3 R p b 2 4 x L 1 R h Y m x l Y X U y M C 9 U e X B l I G 1 v Z G l m a c O p L n t S Z W 1 h c m t z L D l 9 J n F 1 b 3 Q 7 L C Z x d W 9 0 O 1 N l Y 3 R p b 2 4 x L 1 R h Y m x l Y X U y M C 9 U e X B l I G 1 v Z G l m a c O p L n t R d W F s a X R 5 I G 9 m I H R o Z S B z d H V k e S w x M H 0 m c X V v d D t d L C Z x d W 9 0 O 1 J l b G F 0 a W 9 u c 2 h p c E l u Z m 8 m c X V v d D s 6 W 1 1 9 I i 8 + P E V u d H J 5 I F R 5 c G U 9 I l J l c 3 V s d F R 5 c G U i I F Z h b H V l P S J z R X h j Z X B 0 a W 9 u 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W F 1 M j w v S X R l b V B h d G g + P C 9 J d G V t T G 9 j Y X R p b 2 4 + P F N 0 Y W J s Z U V u d H J p Z X M + P E V u d H J 5 I F R 5 c G U 9 I k F k Z G V k V G 9 E Y X R h T W 9 k Z W w i I F Z h b H V l P S J s M C I v P j x F b n R y e S B U e X B l P S J C d W Z m Z X J O Z X h 0 U m V m c m V z a C I g V m F s d W U 9 I m w x I i 8 + P E V u d H J 5 I F R 5 c G U 9 I k Z p b G x D b 3 V u d C I g V m F s d W U 9 I m w x N y I v P j x F b n R y e S B U e X B l P S J G a W x s R W 5 h Y m x l Z C I g V m F s d W U 9 I m w w I i 8 + P E V u d H J 5 I F R 5 c G U 9 I k Z p b G x F c n J v c k N v Z G U i I F Z h b H V l P S J z V W 5 r b m 9 3 b i I v P j x F b n R y e S B U e X B l P S J G a W x s R X J y b 3 J D b 3 V u d C I g V m F s d W U 9 I m w w I i 8 + P E V u d H J 5 I F R 5 c G U 9 I k Z p b G x M Y X N 0 V X B k Y X R l Z C I g V m F s d W U 9 I m Q y M D I z L T A 5 L T I 5 V D E z O j Q x O j Q 4 L j M 0 M D E 0 O D B a I i 8 + P E V u d H J 5 I F R 5 c G U 9 I k Z p b G x D b 2 x 1 b W 5 U e X B l c y I g V m F s d W U 9 I n N C Z 1 U 9 I i 8 + P E V u d H J 5 I F R 5 c G U 9 I k Z p b G x D b 2 x 1 b W 5 O Y W 1 l c y I g V m F s d W U 9 I n N b J n F 1 b 3 Q 7 Q X R 0 c m l i d X Q m c X V v d D s s J n F 1 b 3 Q 7 V m F s Z X V y 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X V l c n l J R C I g V m F s d W U 9 I n N i M D I 0 M j I 5 M C 0 y Y 2 Y 5 L T R h N j g t Y j Q w M y 1 k N j E 5 O G N i O T M y M z A i L z 4 8 R W 5 0 c n k g V H l w Z T 0 i U m V s Y X R p b 2 5 z a G l w S W 5 m b 0 N v b n R h a W 5 l c i I g V m F s d W U 9 I n N 7 J n F 1 b 3 Q 7 Y 2 9 s d W 1 u Q 2 9 1 b n Q m c X V v d D s 6 M i w m c X V v d D t r Z X l D b 2 x 1 b W 5 O Y W 1 l c y Z x d W 9 0 O z p b X S w m c X V v d D t x d W V y e V J l b G F 0 a W 9 u c 2 h p c H M m c X V v d D s 6 W 1 0 s J n F 1 b 3 Q 7 Y 2 9 s d W 1 u S W R l b n R p d G l l c y Z x d W 9 0 O z p b J n F 1 b 3 Q 7 U 2 V j d G l v b j E v V G F i b G V h d T I v U G F z c 2 V u Z 2 V y I G N h c l x c L 1 Z h b i 5 7 Q X R 0 c m l i d X Q s M H 0 m c X V v d D s s J n F 1 b 3 Q 7 U 2 V j d G l v b j E v V G F i b G V h d T I v U G F z c 2 V u Z 2 V y I G N h c l x c L 1 Z h b i 5 7 V m F s Z X V y L D F 9 J n F 1 b 3 Q 7 X S w m c X V v d D t D b 2 x 1 b W 5 D b 3 V u d C Z x d W 9 0 O z o y L C Z x d W 9 0 O 0 t l e U N v b H V t b k 5 h b W V z J n F 1 b 3 Q 7 O l t d L C Z x d W 9 0 O 0 N v b H V t b k l k Z W 5 0 a X R p Z X M m c X V v d D s 6 W y Z x d W 9 0 O 1 N l Y 3 R p b 2 4 x L 1 R h Y m x l Y X U y L 1 B h c 3 N l b m d l c i B j Y X J c X C 9 W Y W 4 u e 0 F 0 d H J p Y n V 0 L D B 9 J n F 1 b 3 Q 7 L C Z x d W 9 0 O 1 N l Y 3 R p b 2 4 x L 1 R h Y m x l Y X U y L 1 B h c 3 N l b m d l c i B j Y X J c X C 9 W Y W 4 u e 1 Z h b G V 1 c i w x 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Y X U 4 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O S 0 y O V Q x M z o 0 O T o y N S 4 w O D E 2 N j g 5 W i I v P j x F b n R y e S B U e X B l P S J G a W x s Q 2 9 s d W 1 u V H l w Z X M i I F Z h b H V l P S J z Q m d Z R 0 J n W U Z C Z z 0 9 I i 8 + P E V u d H J 5 I F R 5 c G U 9 I k Z p b G x D b 2 x 1 b W 5 O Y W 1 l c y I g V m F s d W U 9 I n N b J n F 1 b 3 Q 7 U m V m Z X J l b m N l J n F 1 b 3 Q 7 L C Z x d W 9 0 O 1 R 5 c G U g b 2 Y g c 3 R 1 Z H k v d m F s d W U m c X V v d D s s J n F 1 b 3 Q 7 Q 2 9 1 b n R y e S 9 n Z W 9 n c m F w a G l j Y W w g e m 9 u Z S Z x d W 9 0 O y w m c X V v d D t U e X B l I G 9 m I H J v Y W Q m c X V v d D s s J n F 1 b 3 Q 7 Q X R 0 c m l i d X Q m c X V v d D s s J n F 1 b 3 Q 7 V m F s Z X V y J n F 1 b 3 Q 7 L C Z x d W 9 0 O 1 V u a X Q m c X V v d D t d I i 8 + P E V u d H J 5 I F R 5 c G U 9 I k Z p b G x l Z E N v b X B s Z X R l U m V z d W x 0 V G 9 X b 3 J r c 2 h l Z X Q i I F Z h b H V l P S J s M S I v P j x F b n R y e S B U e X B l P S J G a W x s U 3 R h d H V z I i B W Y W x 1 Z T 0 i c 0 N v b X B s Z X R l I i 8 + P E V u d H J 5 I F R 5 c G U 9 I k Z p b G x U Y X J n Z X R O Y W 1 l Q 3 V z d G 9 t a X p l Z C I g V m F s d W U 9 I m w x I i 8 + P E V u d H J 5 I F R 5 c G U 9 I k Z p b G x U b 0 R h d G F N b 2 R l b E V u Y W J s Z W Q i I F Z h b H V l P S J s M C I v P j x F b n R y e S B U e X B l P S J J c 1 B y a X Z h d G U i I F Z h b H V l P S J s M C I v P j x F b n R y e S B U e X B l P S J R d W V y e U l E I i B W Y W x 1 Z T 0 i c z Y 1 Z m E 0 N z Y 1 L W Z k Z D k t N D A z O C 0 4 O T k 5 L W J h M j Q w Y m F i N m F i N S I v P j x F b n R y e S B U e X B l P S J S Z W x h d G l v b n N o a X B J b m Z v Q 2 9 u d G F p b m V y I i B W Y W x 1 Z T 0 i c 3 s m c X V v d D t j b 2 x 1 b W 5 D b 3 V u d C Z x d W 9 0 O z o 3 L C Z x d W 9 0 O 2 t l e U N v b H V t b k 5 h b W V z J n F 1 b 3 Q 7 O l t d L C Z x d W 9 0 O 3 F 1 Z X J 5 U m V s Y X R p b 2 5 z a G l w c y Z x d W 9 0 O z p b X S w m c X V v d D t j b 2 x 1 b W 5 J Z G V u d G l 0 a W V z J n F 1 b 3 Q 7 O l s m c X V v d D t T Z W N 0 a W 9 u M S 9 U Y W J s Z W F 1 O C 9 U Y W J s Z W F 1 I G N y b 2 l z w 6 k g Z H l u Y W 1 p c X V l I G R l c y B j b 2 x v b m 5 l c y B z d X B w c m l t w 6 k u e 1 J l Z m V y Z W 5 j Z S w z f S Z x d W 9 0 O y w m c X V v d D t T Z W N 0 a W 9 u M S 9 U Y W J s Z W F 1 O C 9 U Y W J s Z W F 1 I G N y b 2 l z w 6 k g Z H l u Y W 1 p c X V l I G R l c y B j b 2 x v b m 5 l c y B z d X B w c m l t w 6 k u e 1 R 5 c G U g b 2 Y g c 3 R 1 Z H k v d m F s d W U s N H 0 m c X V v d D s s J n F 1 b 3 Q 7 U 2 V j d G l v b j E v V G F i b G V h d T g v V G F i b G V h d S B j c m 9 p c 8 O p I G R 5 b m F t a X F 1 Z S B k Z X M g Y 2 9 s b 2 5 u Z X M g c 3 V w c H J p b c O p L n t D b 3 V u d H J 5 L 2 d l b 2 d y Y X B o a W N h b C B 6 b 2 5 l L D B 9 J n F 1 b 3 Q 7 L C Z x d W 9 0 O 1 N l Y 3 R p b 2 4 x L 1 R h Y m x l Y X U 4 L 1 R h Y m x l Y X U g Y 3 J v a X P D q S B k e W 5 h b W l x d W U g Z G V z I G N v b G 9 u b m V z I H N 1 c H B y a W 3 D q S 5 7 V H l w Z S B v Z i B y b 2 F k L D F 9 J n F 1 b 3 Q 7 L C Z x d W 9 0 O 1 N l Y 3 R p b 2 4 x L 1 R h Y m x l Y X U 4 L 1 R h Y m x l Y X U g Y 3 J v a X P D q S B k e W 5 h b W l x d W U g Z G V z I G N v b G 9 u b m V z I H N 1 c H B y a W 3 D q S 5 7 Q X R 0 c m l i d X Q s N X 0 m c X V v d D s s J n F 1 b 3 Q 7 U 2 V j d G l v b j E v V G F i b G V h d T g v V G F i b G V h d S B j c m 9 p c 8 O p I G R 5 b m F t a X F 1 Z S B k Z X M g Y 2 9 s b 2 5 u Z X M g c 3 V w c H J p b c O p L n t W Y W x l d X I s N n 0 m c X V v d D s s J n F 1 b 3 Q 7 U 2 V j d G l v b j E v V G F i b G V h d T g v V G F i b G V h d S B j c m 9 p c 8 O p I G R 5 b m F t a X F 1 Z S B k Z X M g Y 2 9 s b 2 5 u Z X M g c 3 V w c H J p b c O p L n t V b m l 0 L D J 9 J n F 1 b 3 Q 7 X S w m c X V v d D t D b 2 x 1 b W 5 D b 3 V u d C Z x d W 9 0 O z o 3 L C Z x d W 9 0 O 0 t l e U N v b H V t b k 5 h b W V z J n F 1 b 3 Q 7 O l t d L C Z x d W 9 0 O 0 N v b H V t b k l k Z W 5 0 a X R p Z X M m c X V v d D s 6 W y Z x d W 9 0 O 1 N l Y 3 R p b 2 4 x L 1 R h Y m x l Y X U 4 L 1 R h Y m x l Y X U g Y 3 J v a X P D q S B k e W 5 h b W l x d W U g Z G V z I G N v b G 9 u b m V z I H N 1 c H B y a W 3 D q S 5 7 U m V m Z X J l b m N l L D N 9 J n F 1 b 3 Q 7 L C Z x d W 9 0 O 1 N l Y 3 R p b 2 4 x L 1 R h Y m x l Y X U 4 L 1 R h Y m x l Y X U g Y 3 J v a X P D q S B k e W 5 h b W l x d W U g Z G V z I G N v b G 9 u b m V z I H N 1 c H B y a W 3 D q S 5 7 V H l w Z S B v Z i B z d H V k e S 9 2 Y W x 1 Z S w 0 f S Z x d W 9 0 O y w m c X V v d D t T Z W N 0 a W 9 u M S 9 U Y W J s Z W F 1 O C 9 U Y W J s Z W F 1 I G N y b 2 l z w 6 k g Z H l u Y W 1 p c X V l I G R l c y B j b 2 x v b m 5 l c y B z d X B w c m l t w 6 k u e 0 N v d W 5 0 c n k v Z 2 V v Z 3 J h c G h p Y 2 F s I H p v b m U s M H 0 m c X V v d D s s J n F 1 b 3 Q 7 U 2 V j d G l v b j E v V G F i b G V h d T g v V G F i b G V h d S B j c m 9 p c 8 O p I G R 5 b m F t a X F 1 Z S B k Z X M g Y 2 9 s b 2 5 u Z X M g c 3 V w c H J p b c O p L n t U e X B l I G 9 m I H J v Y W Q s M X 0 m c X V v d D s s J n F 1 b 3 Q 7 U 2 V j d G l v b j E v V G F i b G V h d T g v V G F i b G V h d S B j c m 9 p c 8 O p I G R 5 b m F t a X F 1 Z S B k Z X M g Y 2 9 s b 2 5 u Z X M g c 3 V w c H J p b c O p L n t B d H R y a W J 1 d C w 1 f S Z x d W 9 0 O y w m c X V v d D t T Z W N 0 a W 9 u M S 9 U Y W J s Z W F 1 O C 9 U Y W J s Z W F 1 I G N y b 2 l z w 6 k g Z H l u Y W 1 p c X V l I G R l c y B j b 2 x v b m 5 l c y B z d X B w c m l t w 6 k u e 1 Z h b G V 1 c i w 2 f S Z x d W 9 0 O y w m c X V v d D t T Z W N 0 a W 9 u M S 9 U Y W J s Z W F 1 O C 9 U Y W J s Z W F 1 I G N y b 2 l z w 6 k g Z H l u Y W 1 p c X V l I G R l c y B j b 2 x v b m 5 l c y B z d X B w c m l t w 6 k u e 1 V u a X Q s M n 0 m c X V v d D t d L C Z x d W 9 0 O 1 J l b G F 0 a W 9 u c 2 h p c E l u Z m 8 m c X V v d D s 6 W 1 1 9 I i 8 + P E V u d H J 5 I F R 5 c G U 9 I l J l c 3 V s d F R 5 c G U i I F Z h b H V l P S J z R X h j Z X B 0 a W 9 u 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W F 1 M T M 8 L 0 l 0 Z W 1 Q Y X R o P j w v S X R l b U x v Y 2 F 0 a W 9 u P j x T d G F i b G V F b n R y a W V z P j x F b n R y e S B U e X B l P S J B Z G R l Z F R v R G F 0 Y U 1 v Z G V s I i B W Y W x 1 Z T 0 i b D A i L z 4 8 R W 5 0 c n k g V H l w Z T 0 i Q n V m Z m V y T m V 4 d F J l Z n J l c 2 g i I F Z h b H V l P S J s M S I v P j x F b n R y e S B U e X B l P S J G a W x s Q 2 9 1 b n Q i I F Z h b H V l P S J s M T c i L z 4 8 R W 5 0 c n k g V H l w Z T 0 i R m l s b E V u Y W J s Z W Q i I F Z h b H V l P S J s M C I v P j x F b n R y e S B U e X B l P S J G a W x s R X J y b 3 J D b 2 R l I i B W Y W x 1 Z T 0 i c 1 V u a 2 5 v d 2 4 i L z 4 8 R W 5 0 c n k g V H l w Z T 0 i R m l s b E V y c m 9 y Q 2 9 1 b n Q i I F Z h b H V l P S J s M C I v P j x F b n R y e S B U e X B l P S J G a W x s T G F z d F V w Z G F 0 Z W Q i I F Z h b H V l P S J k M j A y M y 0 w O S 0 y O V Q x N T o y N D o 0 M y 4 1 O D A 4 N D M 5 W i I v P j x F b n R y e S B U e X B l P S J G a W x s Q 2 9 s d W 1 u V H l w Z X M i I F Z h b H V l P S J z Q l F V R E J R V U R B Q T 0 9 I i 8 + P E V u d H J 5 I F R 5 c G U 9 I k Z p b G x D b 2 x 1 b W 5 O Y W 1 l c y I g V m F s d W U 9 I n N b J n F 1 b 3 Q 7 V H d v L X d o Z W V s Z X J z J n F 1 b 3 Q 7 L C Z x d W 9 0 O 1 B h c 3 N l b m d l c i B j Y X I v V m F u J n F 1 b 3 Q 7 L C Z x d W 9 0 O 0 J 1 c y 9 j b 2 F j a C Z x d W 9 0 O y w m c X V v d D t M a W d o d C B j b 2 1 t Z X J j a W F s I H Z l a G l j b G U v b G l n a H Q g d H J 1 Y 2 s g X H U w M D N j I D M u N S B 0 J n F 1 b 3 Q 7 L C Z x d W 9 0 O 0 h l Y X Z 5 I G R 1 d H k g d m V o a W N s Z S B c d T A w M 2 M g M T I g d C Z x d W 9 0 O y w m c X V v d D t I Z W F 2 e S B k d X R 5 I H Z l a G l j b G U v b G 9 y c n k v b G 9 u Z y B o Y X V s I F x 1 M D A z Z S A x M i B 0 J n F 1 b 3 Q 7 L C Z x d W 9 0 O 0 N v b G 9 u b m U 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m Z D R l N j g z Y S 1 k Y j c 3 L T Q x M j c t Y T c z N S 0 w O D Y 3 Y T k 5 M D M x Y 2 U i L z 4 8 R W 5 0 c n k g V H l w Z T 0 i U m V s Y X R p b 2 5 z a G l w S W 5 m b 0 N v b n R h a W 5 l c i I g V m F s d W U 9 I n N 7 J n F 1 b 3 Q 7 Y 2 9 s d W 1 u Q 2 9 1 b n Q m c X V v d D s 6 N y w m c X V v d D t r Z X l D b 2 x 1 b W 5 O Y W 1 l c y Z x d W 9 0 O z p b X S w m c X V v d D t x d W V y e V J l b G F 0 a W 9 u c 2 h p c H M m c X V v d D s 6 W 1 0 s J n F 1 b 3 Q 7 Y 2 9 s d W 1 u S W R l b n R p d G l l c y Z x d W 9 0 O z p b J n F 1 b 3 Q 7 U 2 V j d G l v b j E v V G F i b G V h d T E z L 1 R 5 c G U g b W 9 k a W Z p w 6 k u e 1 R 3 b y 1 3 a G V l b G V y c y w w f S Z x d W 9 0 O y w m c X V v d D t T Z W N 0 a W 9 u M S 9 U Y W J s Z W F 1 M T M v V H l w Z S B t b 2 R p Z m n D q S 5 7 U G F z c 2 V u Z 2 V y I G N h c i 9 W Y W 4 s M X 0 m c X V v d D s s J n F 1 b 3 Q 7 U 2 V j d G l v b j E v V G F i b G V h d T E z L 1 R 5 c G U g b W 9 k a W Z p w 6 k u e 0 J 1 c y 9 j b 2 F j a C w y f S Z x d W 9 0 O y w m c X V v d D t T Z W N 0 a W 9 u M S 9 U Y W J s Z W F 1 M T M v V H l w Z S B t b 2 R p Z m n D q S 5 7 T G l n a H Q g Y 2 9 t b W V y Y 2 l h b C B 2 Z W h p Y 2 x l L 2 x p Z 2 h 0 I H R y d W N r I F x 1 M D A z Y y A z L j U g d C w z f S Z x d W 9 0 O y w m c X V v d D t T Z W N 0 a W 9 u M S 9 U Y W J s Z W F 1 M T M v V H l w Z S B t b 2 R p Z m n D q S 5 7 S G V h d n k g Z H V 0 e S B 2 Z W h p Y 2 x l I F x 1 M D A z Y y A x M i B 0 L D R 9 J n F 1 b 3 Q 7 L C Z x d W 9 0 O 1 N l Y 3 R p b 2 4 x L 1 R h Y m x l Y X U x M y 9 U e X B l I G 1 v Z G l m a c O p L n t I Z W F 2 e S B k d X R 5 I H Z l a G l j b G U v b G 9 y c n k v b G 9 u Z y B o Y X V s I F x 1 M D A z Z S A x M i B 0 L D V 9 J n F 1 b 3 Q 7 L C Z x d W 9 0 O 1 N l Y 3 R p b 2 4 x L 1 R h Y m x l Y X U x M y 9 U e X B l I G 1 v Z G l m a c O p L n t D b 2 x v b m 5 l M S w 2 f S Z x d W 9 0 O 1 0 s J n F 1 b 3 Q 7 Q 2 9 s d W 1 u Q 2 9 1 b n Q m c X V v d D s 6 N y w m c X V v d D t L Z X l D b 2 x 1 b W 5 O Y W 1 l c y Z x d W 9 0 O z p b X S w m c X V v d D t D b 2 x 1 b W 5 J Z G V u d G l 0 a W V z J n F 1 b 3 Q 7 O l s m c X V v d D t T Z W N 0 a W 9 u M S 9 U Y W J s Z W F 1 M T M v V H l w Z S B t b 2 R p Z m n D q S 5 7 V H d v L X d o Z W V s Z X J z L D B 9 J n F 1 b 3 Q 7 L C Z x d W 9 0 O 1 N l Y 3 R p b 2 4 x L 1 R h Y m x l Y X U x M y 9 U e X B l I G 1 v Z G l m a c O p L n t Q Y X N z Z W 5 n Z X I g Y 2 F y L 1 Z h b i w x f S Z x d W 9 0 O y w m c X V v d D t T Z W N 0 a W 9 u M S 9 U Y W J s Z W F 1 M T M v V H l w Z S B t b 2 R p Z m n D q S 5 7 Q n V z L 2 N v Y W N o L D J 9 J n F 1 b 3 Q 7 L C Z x d W 9 0 O 1 N l Y 3 R p b 2 4 x L 1 R h Y m x l Y X U x M y 9 U e X B l I G 1 v Z G l m a c O p L n t M a W d o d C B j b 2 1 t Z X J j a W F s I H Z l a G l j b G U v b G l n a H Q g d H J 1 Y 2 s g X H U w M D N j I D M u N S B 0 L D N 9 J n F 1 b 3 Q 7 L C Z x d W 9 0 O 1 N l Y 3 R p b 2 4 x L 1 R h Y m x l Y X U x M y 9 U e X B l I G 1 v Z G l m a c O p L n t I Z W F 2 e S B k d X R 5 I H Z l a G l j b G U g X H U w M D N j I D E y I H Q s N H 0 m c X V v d D s s J n F 1 b 3 Q 7 U 2 V j d G l v b j E v V G F i b G V h d T E z L 1 R 5 c G U g b W 9 k a W Z p w 6 k u e 0 h l Y X Z 5 I G R 1 d H k g d m V o a W N s Z S 9 s b 3 J y e S 9 s b 2 5 n I G h h d W w g X H U w M D N l I D E y I H Q s N X 0 m c X V v d D s s J n F 1 b 3 Q 7 U 2 V j d G l v b j E v V G F i b G V h d T E z L 1 R 5 c G U g b W 9 k a W Z p w 6 k u e 0 N v b G 9 u b m U x L D Z 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V h d T I w L 1 N v d X J j Z T w v S X R l b V B h d G g + P C 9 J d G V t T G 9 j Y X R p b 2 4 + P F N 0 Y W J s Z U V u d H J p Z X M v P j w v S X R l b T 4 8 S X R l b T 4 8 S X R l b U x v Y 2 F 0 a W 9 u P j x J d G V t V H l w Z T 5 G b 3 J t d W x h P C 9 J d G V t V H l w Z T 4 8 S X R l b V B h d G g + U 2 V j d G l v b j E v V G F i b G V h d T I w L 1 R 5 c G U l M j B t b 2 R p Z m k l Q z M l Q T k 8 L 0 l 0 Z W 1 Q Y X R o P j w v S X R l b U x v Y 2 F 0 a W 9 u P j x T d G F i b G V F b n R y a W V z L z 4 8 L 0 l 0 Z W 0 + P E l 0 Z W 0 + P E l 0 Z W 1 M b 2 N h d G l v b j 4 8 S X R l b V R 5 c G U + R m 9 y b X V s Y T w v S X R l b V R 5 c G U + P E l 0 Z W 1 Q Y X R o P l N l Y 3 R p b 2 4 x L 1 R h Y m x l Y X U y M C 9 D b 2 x v b m 5 l c y U y M H B l c m 1 1 d C V D M y V B O W V z P C 9 J d G V t U G F 0 a D 4 8 L 0 l 0 Z W 1 M b 2 N h d G l v b j 4 8 U 3 R h Y m x l R W 5 0 c m l l c y 8 + P C 9 J d G V t P j x J d G V t P j x J d G V t T G 9 j Y X R p b 2 4 + P E l 0 Z W 1 U e X B l P k Z v c m 1 1 b G E 8 L 0 l 0 Z W 1 U e X B l P j x J d G V t U G F 0 a D 5 T Z W N 0 a W 9 u M S 9 U Y W J s Z W F 1 M i 9 T b 3 V y Y 2 U 8 L 0 l 0 Z W 1 Q Y X R o P j w v S X R l b U x v Y 2 F 0 a W 9 u P j x T d G F i b G V F b n R y a W V z L z 4 8 L 0 l 0 Z W 0 + P E l 0 Z W 0 + P E l 0 Z W 1 M b 2 N h d G l v b j 4 8 S X R l b V R 5 c G U + R m 9 y b X V s Y T w v S X R l b V R 5 c G U + P E l 0 Z W 1 Q Y X R o P l N l Y 3 R p b 2 4 x L 1 R h Y m x l Y X U y L 1 R 5 c G U l M j B t b 2 R p Z m k l Q z M l Q T k 8 L 0 l 0 Z W 1 Q Y X R o P j w v S X R l b U x v Y 2 F 0 a W 9 u P j x T d G F i b G V F b n R y a W V z L z 4 8 L 0 l 0 Z W 0 + P E l 0 Z W 0 + P E l 0 Z W 1 M b 2 N h d G l v b j 4 8 S X R l b V R 5 c G U + R m 9 y b X V s Y T w v S X R l b V R 5 c G U + P E l 0 Z W 1 Q Y X R o P l N l Y 3 R p b 2 4 x L 1 R h Y m x l Y X U y L 1 R h Y m x l Y X U l M j B j c m 9 p c y V D M y V B O S U y M G R 5 b m F t a X F 1 Z S U y M G R l c y U y M G N v b G 9 u b m V z J T I w c 3 V w c H J p b S V D M y V B O T w v S X R l b V B h d G g + P C 9 J d G V t T G 9 j Y X R p b 2 4 + P F N 0 Y W J s Z U V u d H J p Z X M v P j w v S X R l b T 4 8 S X R l b T 4 8 S X R l b U x v Y 2 F 0 a W 9 u P j x J d G V t V H l w Z T 5 G b 3 J t d W x h P C 9 J d G V t V H l w Z T 4 8 S X R l b V B h d G g + U 2 V j d G l v b j E v V G F i b G V h d T I v T G l n b m V z J T I w Z 3 J v d X A l Q z M l Q T l l c z w v S X R l b V B h d G g + P C 9 J d G V t T G 9 j Y X R p b 2 4 + P F N 0 Y W J s Z U V u d H J p Z X M v P j w v S X R l b T 4 8 S X R l b T 4 8 S X R l b U x v Y 2 F 0 a W 9 u P j x J d G V t V H l w Z T 5 G b 3 J t d W x h P C 9 J d G V t V H l w Z T 4 8 S X R l b V B h d G g + U 2 V j d G l v b j E v V G F i b G V h d T I v U G F z c 2 V u Z 2 V y J T I w Y 2 F y J T J G V m F u P C 9 J d G V t U G F 0 a D 4 8 L 0 l 0 Z W 1 M b 2 N h d G l v b j 4 8 U 3 R h Y m x l R W 5 0 c m l l c y 8 + P C 9 J d G V t P j x J d G V t P j x J d G V t T G 9 j Y X R p b 2 4 + P E l 0 Z W 1 U e X B l P k Z v c m 1 1 b G E 8 L 0 l 0 Z W 1 U e X B l P j x J d G V t U G F 0 a D 5 T Z W N 0 a W 9 u M S 9 U Y W J s Z W F 1 O C 9 T b 3 V y Y 2 U 8 L 0 l 0 Z W 1 Q Y X R o P j w v S X R l b U x v Y 2 F 0 a W 9 u P j x T d G F i b G V F b n R y a W V z L z 4 8 L 0 l 0 Z W 0 + P E l 0 Z W 0 + P E l 0 Z W 1 M b 2 N h d G l v b j 4 8 S X R l b V R 5 c G U + R m 9 y b X V s Y T w v S X R l b V R 5 c G U + P E l 0 Z W 1 Q Y X R o P l N l Y 3 R p b 2 4 x L 1 R h Y m x l Y X U 4 L 1 R 5 c G U l M j B t b 2 R p Z m k l Q z M l Q T k 8 L 0 l 0 Z W 1 Q Y X R o P j w v S X R l b U x v Y 2 F 0 a W 9 u P j x T d G F i b G V F b n R y a W V z L z 4 8 L 0 l 0 Z W 0 + P E l 0 Z W 0 + P E l 0 Z W 1 M b 2 N h d G l v b j 4 8 S X R l b V R 5 c G U + R m 9 y b X V s Y T w v S X R l b V R 5 c G U + P E l 0 Z W 1 Q Y X R o P l N l Y 3 R p b 2 4 x L 1 R h Y m x l Y X U 4 L 1 R h Y m x l Y X U l M j B j c m 9 p c y V D M y V B O S U y M G R 5 b m F t a X F 1 Z S U y M G R l c y U y M G N v b G 9 u b m V z J T I w c 3 V w c H J p b S V D M y V B O T w v S X R l b V B h d G g + P C 9 J d G V t T G 9 j Y X R p b 2 4 + P F N 0 Y W J s Z U V u d H J p Z X M v P j w v S X R l b T 4 8 S X R l b T 4 8 S X R l b U x v Y 2 F 0 a W 9 u P j x J d G V t V H l w Z T 5 G b 3 J t d W x h P C 9 J d G V t V H l w Z T 4 8 S X R l b V B h d G g + U 2 V j d G l v b j E v V G F i b G V h d T g v Q 2 9 s b 2 5 u Z X M l M j B w Z X J t d X Q l Q z M l Q T l l c z w v S X R l b V B h d G g + P C 9 J d G V t T G 9 j Y X R p b 2 4 + P F N 0 Y W J s Z U V u d H J p Z X M v P j w v S X R l b T 4 8 S X R l b T 4 8 S X R l b U x v Y 2 F 0 a W 9 u P j x J d G V t V H l w Z T 5 G b 3 J t d W x h P C 9 J d G V t V H l w Z T 4 8 S X R l b V B h d G g + U 2 V j d G l v b j E v V G F i b G V h d T g v T G l n b m V z J T I w d H J p J U M z J U E 5 Z X M 8 L 0 l 0 Z W 1 Q Y X R o P j w v S X R l b U x v Y 2 F 0 a W 9 u P j x T d G F i b G V F b n R y a W V z L z 4 8 L 0 l 0 Z W 0 + P E l 0 Z W 0 + P E l 0 Z W 1 M b 2 N h d G l v b j 4 8 S X R l b V R 5 c G U + R m 9 y b X V s Y T w v S X R l b V R 5 c G U + P E l 0 Z W 1 Q Y X R o P l N l Y 3 R p b 2 4 x L 1 R h Y m x l Y X U x M y 9 T b 3 V y Y 2 U 8 L 0 l 0 Z W 1 Q Y X R o P j w v S X R l b U x v Y 2 F 0 a W 9 u P j x T d G F i b G V F b n R y a W V z L z 4 8 L 0 l 0 Z W 0 + P E l 0 Z W 0 + P E l 0 Z W 1 M b 2 N h d G l v b j 4 8 S X R l b V R 5 c G U + R m 9 y b X V s Y T w v S X R l b V R 5 c G U + P E l 0 Z W 1 Q Y X R o P l N l Y 3 R p b 2 4 x L 1 R h Y m x l Y X U x M y 9 U e X B l J T I w b W 9 k a W Z p J U M z J U E 5 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D f C b s 1 7 y V z S 5 Z K h 1 0 b 1 n F J A A A A A A I A A A A A A B B m A A A A A Q A A I A A A A E L L 6 7 l k 0 c C 5 5 F t i f j r q t f a p 2 E G 1 q E s S 6 w 4 D a m N d c A A I A A A A A A 6 A A A A A A g A A I A A A A J V 1 w / w Q N 3 n S W O d I R a L x 7 g m 9 v B 8 G M K 1 Y i 5 K U G i x P C d h v U A A A A D k F v L W 5 K f 3 u h T r c 6 7 X 2 w A m o L y 8 E W I L x v K D m v T L q f P i I e D w p k 2 p B + s H g g p p 0 M e d q J f 5 X n + A C 4 E D / V P M 9 n C t 7 7 D G v k V A 7 u N H p k v y d 0 z Y 2 i v H D Q A A A A I 3 / e Y i a 7 1 f g n p Y b Y c G O m Y O K 3 9 K v w P / K Y e w U S V 2 D 9 t t 9 + I C 6 w r q W 9 v Y U f 2 j y 6 p n c 2 Y 3 I 5 D U T x P p k N 7 9 Z p 7 C 5 d 6 4 = < / 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bf8a4ed-9ce7-465b-ad48-a2fccc133974" xsi:nil="true"/>
    <lcf76f155ced4ddcb4097134ff3c332f xmlns="4e37bbae-e23c-4632-9cc9-620333ab24b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3A31C1-D55E-4B50-BB20-7DF5AC1DE585}"/>
</file>

<file path=customXml/itemProps2.xml><?xml version="1.0" encoding="utf-8"?>
<ds:datastoreItem xmlns:ds="http://schemas.openxmlformats.org/officeDocument/2006/customXml" ds:itemID="{5EF59A52-C3F3-43E3-844F-B7E549BC7D34}"/>
</file>

<file path=customXml/itemProps3.xml><?xml version="1.0" encoding="utf-8"?>
<ds:datastoreItem xmlns:ds="http://schemas.openxmlformats.org/officeDocument/2006/customXml" ds:itemID="{71C401A7-FB6F-437C-BF50-B2FFE7727DC9}"/>
</file>

<file path=customXml/itemProps4.xml><?xml version="1.0" encoding="utf-8"?>
<ds:datastoreItem xmlns:ds="http://schemas.openxmlformats.org/officeDocument/2006/customXml" ds:itemID="{40A0EDEF-6710-4070-936A-73D56A7892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Ospital</dc:creator>
  <cp:keywords/>
  <dc:description/>
  <cp:lastModifiedBy/>
  <cp:revision/>
  <dcterms:created xsi:type="dcterms:W3CDTF">2023-09-26T15:37:26Z</dcterms:created>
  <dcterms:modified xsi:type="dcterms:W3CDTF">2026-04-30T14:42:18Z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0x0101000288E3AFFC9A6145BD3140672EDC1647</vt:lpwstr>
  </property>
</Properties>
</file>